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udnevaoa\Desktop\"/>
    </mc:Choice>
  </mc:AlternateContent>
  <bookViews>
    <workbookView xWindow="0" yWindow="0" windowWidth="25200" windowHeight="11850" activeTab="1"/>
  </bookViews>
  <sheets>
    <sheet name="Раскрытие информ" sheetId="1" r:id="rId1"/>
    <sheet name="расшифровки" sheetId="2" r:id="rId2"/>
  </sheets>
  <externalReferences>
    <externalReference r:id="rId3"/>
  </externalReferences>
  <definedNames>
    <definedName name="_xlnm.Print_Titles" localSheetId="0">'Раскрытие информ'!$16:$18</definedName>
    <definedName name="_xlnm.Print_Area" localSheetId="0">'Раскрытие информ'!$A$1:$F$82</definedName>
    <definedName name="_xlnm.Print_Area" localSheetId="1">расшифровки!$A$2:$F$39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E39" i="2"/>
  <c r="D39" i="2"/>
  <c r="E38" i="2"/>
  <c r="D38" i="2"/>
  <c r="E36" i="2"/>
  <c r="D36" i="2"/>
  <c r="E35" i="2"/>
  <c r="E34" i="2" s="1"/>
  <c r="D35" i="2"/>
  <c r="E26" i="2"/>
  <c r="D26" i="2"/>
  <c r="D7" i="2" s="1"/>
  <c r="E25" i="2"/>
  <c r="D25" i="2"/>
  <c r="E24" i="2"/>
  <c r="D24" i="2"/>
  <c r="E23" i="2"/>
  <c r="E22" i="2"/>
  <c r="E21" i="2"/>
  <c r="D21" i="2"/>
  <c r="E20" i="2"/>
  <c r="D20" i="2"/>
  <c r="E19" i="2"/>
  <c r="D19" i="2"/>
  <c r="E18" i="2"/>
  <c r="D18" i="2"/>
  <c r="E17" i="2"/>
  <c r="D17" i="2"/>
  <c r="D12" i="2"/>
  <c r="E10" i="2"/>
  <c r="D10" i="2"/>
  <c r="E9" i="2"/>
  <c r="D9" i="2"/>
  <c r="E8" i="2"/>
  <c r="D8" i="2"/>
  <c r="F79" i="1"/>
  <c r="D79" i="1"/>
  <c r="E78" i="1"/>
  <c r="D78" i="1"/>
  <c r="F77" i="1"/>
  <c r="E77" i="1"/>
  <c r="D77" i="1"/>
  <c r="A77" i="1"/>
  <c r="E76" i="1"/>
  <c r="E75" i="1"/>
  <c r="E74" i="1"/>
  <c r="E73" i="1"/>
  <c r="E72" i="1"/>
  <c r="D71" i="1"/>
  <c r="D76" i="1" s="1"/>
  <c r="E70" i="1"/>
  <c r="E69" i="1"/>
  <c r="E68" i="1"/>
  <c r="E67" i="1"/>
  <c r="D66" i="1"/>
  <c r="E65" i="1"/>
  <c r="E64" i="1"/>
  <c r="E63" i="1"/>
  <c r="E62" i="1"/>
  <c r="D61" i="1"/>
  <c r="E60" i="1"/>
  <c r="E59" i="1"/>
  <c r="E58" i="1"/>
  <c r="E57" i="1"/>
  <c r="A56" i="1"/>
  <c r="E55" i="1"/>
  <c r="E52" i="1"/>
  <c r="D52" i="1"/>
  <c r="E51" i="1"/>
  <c r="D51" i="1"/>
  <c r="E49" i="1"/>
  <c r="D49" i="1"/>
  <c r="E48" i="1"/>
  <c r="D48" i="1"/>
  <c r="D45" i="1"/>
  <c r="E44" i="1"/>
  <c r="D44" i="1"/>
  <c r="E43" i="1"/>
  <c r="D43" i="1"/>
  <c r="E41" i="1"/>
  <c r="D41" i="1"/>
  <c r="E39" i="1"/>
  <c r="D39" i="1"/>
  <c r="E38" i="1"/>
  <c r="D38" i="1"/>
  <c r="E36" i="1"/>
  <c r="D36" i="1"/>
  <c r="E32" i="1"/>
  <c r="D32" i="1"/>
  <c r="E31" i="1"/>
  <c r="D31" i="1"/>
  <c r="E30" i="1"/>
  <c r="D30" i="1"/>
  <c r="E28" i="1"/>
  <c r="D28" i="1"/>
  <c r="E27" i="1"/>
  <c r="D27" i="1"/>
  <c r="E26" i="1"/>
  <c r="D26" i="1"/>
  <c r="E25" i="1"/>
  <c r="D25" i="1"/>
  <c r="E24" i="1"/>
  <c r="D24" i="1"/>
  <c r="E23" i="1"/>
  <c r="D23" i="1"/>
  <c r="E29" i="1" l="1"/>
  <c r="E71" i="1"/>
  <c r="D29" i="1"/>
  <c r="D21" i="1" s="1"/>
  <c r="E61" i="1"/>
  <c r="E22" i="1"/>
  <c r="E21" i="1" s="1"/>
  <c r="E53" i="1"/>
  <c r="E35" i="1"/>
  <c r="E66" i="1"/>
  <c r="D22" i="1"/>
  <c r="D50" i="1"/>
  <c r="E12" i="2"/>
  <c r="E7" i="2" s="1"/>
  <c r="D34" i="2"/>
  <c r="D35" i="1"/>
  <c r="E56" i="1"/>
  <c r="D53" i="1"/>
  <c r="E50" i="1"/>
  <c r="D20" i="1" l="1"/>
  <c r="D10" i="1" s="1"/>
  <c r="E20" i="1"/>
  <c r="D13" i="1"/>
  <c r="E10" i="1" l="1"/>
  <c r="E13" i="1"/>
</calcChain>
</file>

<file path=xl/sharedStrings.xml><?xml version="1.0" encoding="utf-8"?>
<sst xmlns="http://schemas.openxmlformats.org/spreadsheetml/2006/main" count="303" uniqueCount="192">
  <si>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</si>
  <si>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</si>
  <si>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</si>
  <si>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</si>
  <si>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</si>
  <si>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Филиал ПАО "МРСК Юга" - "Волгоградэнерго"</t>
  </si>
  <si>
    <t>ИНН:</t>
  </si>
  <si>
    <t>КПП:</t>
  </si>
  <si>
    <t>Долгосрочный период регулирования:</t>
  </si>
  <si>
    <t>2014 - 2018 гг.</t>
  </si>
  <si>
    <t>ТСО</t>
  </si>
  <si>
    <t>тыс. руб.</t>
  </si>
  <si>
    <t>НВВ  на содержание без ТСО</t>
  </si>
  <si>
    <t>N 
п/п</t>
  </si>
  <si>
    <t>Показатель</t>
  </si>
  <si>
    <t>Ед.изм.</t>
  </si>
  <si>
    <t>Примечание</t>
  </si>
  <si>
    <t>2018 год</t>
  </si>
  <si>
    <t>план</t>
  </si>
  <si>
    <t xml:space="preserve"> 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</si>
  <si>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</si>
  <si>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</si>
  <si>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</si>
  <si>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</si>
  <si>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</si>
  <si>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</si>
  <si>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</si>
  <si>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</si>
  <si>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</si>
  <si>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В связи с тем, что у Общества имеется тарифная недостаточность на оплату процентов за пользование кредитными ресурсами, проведены мероприятия по снижению операционных затрат, позволяющие сократить объем недофинансирования по данной статье, так же учтена экономия в результате проведения закупочных процедур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</si>
  <si>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</si>
  <si>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</si>
  <si>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</si>
  <si>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</si>
  <si>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В связи с тем, что у Общества имеется тарифная недостаточность на оплату процентов за пользование кредитными ресурсами, проведены мероприятия по снижению операционных затрат, позволяющие сократить объем недофинансирования по данной статье, так же учтена экономия в результате проведения закупочных процедур. 
Осуществлено проведение ремонтов исходя из физического состояния оборудования. Паспорт ОЗП Обществом получен в установленные сроки.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</si>
  <si>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</si>
  <si>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</si>
  <si>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 xml:space="preserve">Оптимизация расходов: экономия расходов по статье "Услуги сторонних организаций по содержанию сетей и распределительных устройств" обусловлена выполнением большей части ремонтной программы хоз.способом, а так же экономией ввиду проведения закупочных процедур.
</t>
  </si>
  <si>
    <t>1.1.1.3.1</t>
  </si>
  <si>
    <t>в том числе на ремонт</t>
  </si>
  <si>
    <t>1.1.2</t>
  </si>
  <si>
    <t>Фонд оплаты труда</t>
  </si>
  <si>
    <t>1.1.2.1</t>
  </si>
  <si>
    <t xml:space="preserve"> В целях экономии операционных затрат работы, планируемые к выполнению сторонними организациями, были переведены на выполнение хозспособом</t>
  </si>
  <si>
    <t>1.1.3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</si>
  <si>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</si>
  <si>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</si>
  <si>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</si>
  <si>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При тарифном регулировании заявленные Обществом расходы учтены не в полном объеме</t>
  </si>
  <si>
    <t xml:space="preserve">При тарифном регулировании заявленные Обществом расходы учтены не в полном объеме. Регулятором учитываются выплаты, предусмотренные коллективным договором Общества не в полном объеме (материальная помощь при уходе работника в ежегодный оплачиваемый отпуск, выплаты с рождением ребенка, регистрацией брака и т.д. ) </t>
  </si>
  <si>
    <t>1.1.3.2</t>
  </si>
  <si>
    <t>в том числе транспортные услуги</t>
  </si>
  <si>
    <t>Пересмотр контрагентом стоимости услуг по перевозке сотрудников производственных отделений Левобережных электрических сетей и Камышинских электрических сетей сторонним автотранспортом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</si>
  <si>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</si>
  <si>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</si>
  <si>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</si>
  <si>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</si>
  <si>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</si>
  <si>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</si>
  <si>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</si>
  <si>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</si>
  <si>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</si>
  <si>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</si>
  <si>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</si>
  <si>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</si>
  <si>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</si>
  <si>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</si>
  <si>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Исходя из заключенных договоров аренды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</si>
  <si>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</si>
  <si>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</si>
  <si>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</si>
  <si>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</si>
  <si>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</si>
  <si>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</si>
  <si>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</si>
  <si>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</si>
  <si>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</si>
  <si>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</si>
  <si>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Налог на прибыль распределен на филиал в соответствии с  Положением по управленческому учету ПАО "МРСК Юга", утвержденным приказом ПАО "МРСК Юга от 30.11.2017 г. № 865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</si>
  <si>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</si>
  <si>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</si>
  <si>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</si>
  <si>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</si>
  <si>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В необходимой валовой выручке по передаче электрической энергии на 2018г выпадающие доходы по льготным категориям заявителей ТП  учтены в размере 89 423,13 тыс.руб ,из них: 83 375,652 тыс.руб - утвержденный размер выпадающих доходов в тарифных решениях по ТПП на 2018г, а также 6 047,48 тыс.руб  -  выпадающие доходы 2017г, не включенные в НВВ по передаче на 2017г, с учетом исключения излишне полученных доходов по итогам хозяйственной деятельности 2016г.
Фактические расходы отображены исходя из исполненных договоров на технологическое присоединение по льготным категориям заявителей.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</si>
  <si>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</si>
  <si>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</si>
  <si>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</si>
  <si>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</si>
  <si>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</si>
  <si>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</si>
  <si>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</si>
  <si>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Комментарии на листе "Расшифровки"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</si>
  <si>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</si>
  <si>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</si>
  <si>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По плану отображены результаты деятельности, учтенные регулятором в 2018 году (12 066,8 тыс.руб. - прогнозные выпадающие 2017 г. ООО "Волгоградская ГРЭС" и экономия от снижения на оплату услуг  ООО "Волжский метанол"; 101 015,4 тыс.руб. - корректировка НВВ по исполнению  показателя надежности оказываемых услуг; "минус" 321 862,6 - исключение регулятором  выпадающих доходов, связанных с уходом ООО «Лукойл-Волгограднефтепереработка» на потребление от собственной генерации), резерв по сомнительным долгам (783 430 тыс.руб.) и списание дебиторской задолженности (125 721 тыс.руб.).
По факту отражен финансовый результат за 2018 год с учетом фактических выпадающих по ТПП, прочих доходов.</t>
  </si>
  <si>
    <t>II</t>
  </si>
  <si>
    <t>Справочно: расходы на ремонт, всего (пункт 1.1.1.2+пункт 1.1.2.1+пункт 1.1.1.3.1)*</t>
  </si>
  <si>
    <t xml:space="preserve"> Учтена экономия ввиду проведения закупочных процедур. Осуществлено проведение ремонтов исходя из физического состояния оборудования. Паспорт ОЗП Обществом получен в установленные сроки.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</si>
  <si>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</si>
  <si>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</si>
  <si>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</si>
  <si>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</si>
  <si>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</si>
  <si>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руб./МВт·ч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</si>
  <si>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</si>
  <si>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</si>
  <si>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</si>
  <si>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</si>
  <si>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</si>
  <si>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</si>
  <si>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числе: трансформаторная мощность подстанций на высоком уровне напряжения</t>
  </si>
  <si>
    <t xml:space="preserve"> трансформаторная мощность подстанций на среднем первом уровне напряжения</t>
  </si>
  <si>
    <t>трансформаторная мощность подстанций на среднем втором уровне напряжения</t>
  </si>
  <si>
    <t>трансформаторная мощность подстанций на низком уровне напряжения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</si>
  <si>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</si>
  <si>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</si>
  <si>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высоком уровне напряжения</t>
  </si>
  <si>
    <t>количество условных единиц по линиям электропередач на среднем первом уровне напряжения</t>
  </si>
  <si>
    <t>количество условных единиц по линиям электропередач на среднем втором уровне напряжения</t>
  </si>
  <si>
    <t>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</si>
  <si>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</si>
  <si>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высоком уровне напряжения</t>
  </si>
  <si>
    <t>количество условных единиц по подстанциям на среднем первом уровне напряжения</t>
  </si>
  <si>
    <t>количество условных единиц по подстанциям на среднем втором уровне напряжения</t>
  </si>
  <si>
    <t>количество условных единиц по подстанциям на низком уровне напряжения</t>
  </si>
  <si>
    <t>Длина линий электропередач, всего</t>
  </si>
  <si>
    <t>км</t>
  </si>
  <si>
    <t>в том числе длина линий электропередач на высоком уровне напряжения</t>
  </si>
  <si>
    <t>длина линий электропередач на среднем первом уровне напряжения</t>
  </si>
  <si>
    <t>длина линий электропередач на среднем втором уровне напряжения</t>
  </si>
  <si>
    <t>длина линий электропередач на низком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</si>
  <si>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</si>
  <si>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</si>
  <si>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</si>
  <si>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</si>
  <si>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</si>
  <si>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тыс.руб.</t>
  </si>
  <si>
    <t>Норматив технологического расхода (потерь) электрической энергии, установленный Минэнерго России &lt;*&gt;</t>
  </si>
  <si>
    <t>&lt;*&gt;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</si>
  <si>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* раздел II формата предусматривает только  учет затрат на ремонт, отраженных в формате по пунктам: пункт 1.1.1.2+пункт 1.1.2.1+пункт 1.1.1.3.1, без прочих расходов. Общая сумма затрат на ремонт и техобслуживание за 2018 год составила   406 119  тыс.руб.</t>
  </si>
  <si>
    <t>Расшифровка статьи 1.1.3.3.</t>
  </si>
  <si>
    <t xml:space="preserve">Примечание </t>
  </si>
  <si>
    <t xml:space="preserve">в том числе прочие расходы </t>
  </si>
  <si>
    <t>1.1.3.3.1</t>
  </si>
  <si>
    <t>Электроэнергия на хознужды</t>
  </si>
  <si>
    <t>Фактические расходы не учитывают тарифную составляющую по передаче электроэнергии  в конечном тарифе на электроэнергию</t>
  </si>
  <si>
    <t>1.1.3.3.2</t>
  </si>
  <si>
    <t>Услуги связи и расходы на услуги коммунального хозяйства</t>
  </si>
  <si>
    <t>1.1.3.3.3</t>
  </si>
  <si>
    <t xml:space="preserve">Расходы на услуги вневедомственной охраны </t>
  </si>
  <si>
    <t>Оптимизация затрат</t>
  </si>
  <si>
    <t>1.1.3.3.4</t>
  </si>
  <si>
    <t>Расходы на юридические, информационные, аудиторские, консультационные услуги, прочие услуги сторонних организаций</t>
  </si>
  <si>
    <t>1.1.3.3.5</t>
  </si>
  <si>
    <t>Расходы на командировки и представительские</t>
  </si>
  <si>
    <t>1.1.3.3.6</t>
  </si>
  <si>
    <t>Расходы на подготовку кадров</t>
  </si>
  <si>
    <t>1.1.3.3.7</t>
  </si>
  <si>
    <t>Расходы на обеспечение нормальных условий труда и мер по технике безопасности</t>
  </si>
  <si>
    <t>1.1.3.3.8</t>
  </si>
  <si>
    <t>расходы на страхование</t>
  </si>
  <si>
    <t>1.1.3.3.9</t>
  </si>
  <si>
    <t>Материалы и запчасти для информационно-вычислительной техники</t>
  </si>
  <si>
    <t>1.1.3.3.10</t>
  </si>
  <si>
    <t>Оплата дней нетрудоспособности</t>
  </si>
  <si>
    <t>При тарифном регулировании заявленные Обществом расходы не учтены</t>
  </si>
  <si>
    <t>1.1.3.3.11</t>
  </si>
  <si>
    <t>Услуги ПАО "Россети" по организации функционирования и развитию ЕЭС России</t>
  </si>
  <si>
    <t>1.1.3.3.12</t>
  </si>
  <si>
    <t>Проведение обследований и экспертиз, разработка технических нормативов, расходы на экологию, канцелярские расходы, курьерские услуги по доставке почты</t>
  </si>
  <si>
    <t>1.1.3.3.13</t>
  </si>
  <si>
    <t>Развитие IT-структуры</t>
  </si>
  <si>
    <t>1.1.3.3.14</t>
  </si>
  <si>
    <t xml:space="preserve">Другие прочие расходы </t>
  </si>
  <si>
    <t>Расшифровка статьи 1.2.12</t>
  </si>
  <si>
    <t xml:space="preserve">прочие неподконтрольные расходы </t>
  </si>
  <si>
    <t>1.2.12.1</t>
  </si>
  <si>
    <t>Услуги смежных сетевых компаний (ТСО)</t>
  </si>
  <si>
    <t>1.2.12.2</t>
  </si>
  <si>
    <t>Теплоэнергия на хознужды</t>
  </si>
  <si>
    <t>1.2.12.3</t>
  </si>
  <si>
    <t>Лизинговые платежи</t>
  </si>
  <si>
    <t>Проценты за кредит</t>
  </si>
  <si>
    <t>При тарифном регулировании расходы приняты исходя из кассовых разрывов, определенных как 1/12 от НВВ населения и не учитывают текущий размер дебиторской и ссудной задолженности. В факте учтены проценты за кредит (823 179 тыс.руб.) и проценты за пользование чужими денежными средствами в сальдированном выражении (-106 945 тыс.руб.)</t>
  </si>
  <si>
    <t>1.2.12.4</t>
  </si>
  <si>
    <t>Другие расходы</t>
  </si>
  <si>
    <t>По факту учтены в том числе: убытки прошлых лет, расходы на проведение землеустроительных работ и постановке на государственный кадастровый учет и т.д.</t>
  </si>
  <si>
    <t>в том числе списание дебиторской задолженности</t>
  </si>
  <si>
    <t>1.2.12.6</t>
  </si>
  <si>
    <t>Дивиденды</t>
  </si>
  <si>
    <t>При тарифном регулировании заявленные Обществом расходы учтены не в полном объеме. По факту также отражены  расходы, связанные с проведением Чемпионата Мира по футболу 2018 года в г. Волгоград (8,9 млн.руб.)</t>
  </si>
  <si>
    <t>При тарифном регулировании заявленные Обществом расходы не  учтены или учтены  не в полном объеме (не в полном объеме учтены расходы на услуги СМИ,  услуги почты и типографии и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</si>
</sst>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_р_."/>
    <numFmt numFmtId="166" formatCode="#,##0.0"/>
    <numFmt numFmtId="167" formatCode="#,##0.0_р_."/>
    <numFmt numFmtId="169" formatCode="#,##0.00_р_."/>
    <numFmt numFmtId="171" formatCode="0.000%"/>
    <numFmt numFmtId="172" formatCode="_-* #,##0_р_._-;\-* #,##0_р_._-;_-* &quot;-&quot;??_р_._-;_-@_-"/>
    <numFmt numFmtId="173" formatCode="0.000000000000000"/>
    <numFmt numFmtId="174" formatCode="#,##0.000"/>
    <numFmt numFmtId="176" formatCode="#,##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0"/>
      <name val="Tahoma"/>
      <family val="2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3" fillId="0" borderId="11" applyBorder="0">
      <alignment horizontal="center" vertical="center" wrapText="1"/>
    </xf>
    <xf numFmtId="173" fontId="16" fillId="0" borderId="0">
      <alignment vertical="top"/>
    </xf>
  </cellStyleXfs>
  <cellXfs count="1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3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16" fontId="2" fillId="0" borderId="27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167" fontId="2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7" fontId="2" fillId="0" borderId="30" xfId="0" applyNumberFormat="1" applyFont="1" applyFill="1" applyBorder="1" applyAlignment="1">
      <alignment horizontal="center" vertical="center" wrapText="1"/>
    </xf>
    <xf numFmtId="171" fontId="2" fillId="0" borderId="21" xfId="2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9" fontId="2" fillId="0" borderId="17" xfId="0" applyNumberFormat="1" applyFont="1" applyFill="1" applyBorder="1" applyAlignment="1">
      <alignment horizontal="center" vertical="center" wrapText="1"/>
    </xf>
    <xf numFmtId="167" fontId="2" fillId="0" borderId="17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72" fontId="2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14" fillId="0" borderId="38" xfId="4" applyFont="1" applyFill="1" applyBorder="1">
      <alignment horizontal="center" vertical="center" wrapText="1"/>
    </xf>
    <xf numFmtId="0" fontId="14" fillId="0" borderId="39" xfId="4" applyFont="1" applyFill="1" applyBorder="1">
      <alignment horizontal="center" vertical="center" wrapText="1"/>
    </xf>
    <xf numFmtId="0" fontId="6" fillId="0" borderId="0" xfId="0" applyFont="1"/>
    <xf numFmtId="0" fontId="14" fillId="0" borderId="34" xfId="4" applyFont="1" applyFill="1" applyBorder="1">
      <alignment horizontal="center" vertical="center" wrapText="1"/>
    </xf>
    <xf numFmtId="166" fontId="4" fillId="0" borderId="40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5" xfId="5" applyNumberFormat="1" applyFont="1" applyFill="1" applyBorder="1" applyAlignment="1" applyProtection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166" fontId="2" fillId="0" borderId="28" xfId="0" applyNumberFormat="1" applyFont="1" applyFill="1" applyBorder="1" applyAlignment="1">
      <alignment horizontal="center" vertical="center" wrapText="1"/>
    </xf>
    <xf numFmtId="166" fontId="2" fillId="0" borderId="36" xfId="0" applyNumberFormat="1" applyFont="1" applyFill="1" applyBorder="1" applyAlignment="1">
      <alignment horizontal="center" vertical="center" wrapText="1"/>
    </xf>
    <xf numFmtId="166" fontId="2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15" fillId="4" borderId="25" xfId="5" applyNumberFormat="1" applyFont="1" applyFill="1" applyBorder="1" applyAlignment="1" applyProtection="1">
      <alignment vertical="center" wrapText="1"/>
    </xf>
    <xf numFmtId="0" fontId="15" fillId="0" borderId="25" xfId="5" applyNumberFormat="1" applyFont="1" applyFill="1" applyBorder="1" applyAlignment="1" applyProtection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2" fillId="0" borderId="36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41" xfId="5" applyNumberFormat="1" applyFont="1" applyFill="1" applyBorder="1" applyAlignment="1" applyProtection="1">
      <alignment vertical="center" wrapText="1"/>
    </xf>
    <xf numFmtId="0" fontId="15" fillId="0" borderId="41" xfId="0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32" xfId="0" applyNumberFormat="1" applyFont="1" applyFill="1" applyBorder="1" applyAlignment="1">
      <alignment horizontal="center" vertical="center" wrapText="1"/>
    </xf>
    <xf numFmtId="166" fontId="2" fillId="0" borderId="34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top" wrapText="1"/>
    </xf>
    <xf numFmtId="0" fontId="17" fillId="0" borderId="0" xfId="0" applyFont="1"/>
    <xf numFmtId="0" fontId="17" fillId="0" borderId="0" xfId="0" applyFont="1" applyFill="1"/>
    <xf numFmtId="4" fontId="17" fillId="0" borderId="0" xfId="0" applyNumberFormat="1" applyFont="1" applyFill="1"/>
    <xf numFmtId="0" fontId="12" fillId="0" borderId="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4" fillId="0" borderId="32" xfId="4" applyFont="1" applyFill="1" applyBorder="1">
      <alignment horizontal="center" vertical="center" wrapText="1"/>
    </xf>
    <xf numFmtId="0" fontId="14" fillId="0" borderId="41" xfId="4" applyFont="1" applyFill="1" applyBorder="1">
      <alignment horizontal="center" vertical="center" wrapText="1"/>
    </xf>
    <xf numFmtId="0" fontId="14" fillId="0" borderId="41" xfId="4" applyFont="1" applyFill="1" applyBorder="1" applyAlignment="1">
      <alignment horizontal="center" vertical="center" wrapText="1"/>
    </xf>
    <xf numFmtId="0" fontId="14" fillId="0" borderId="42" xfId="4" applyFont="1" applyFill="1" applyBorder="1">
      <alignment horizontal="center" vertical="center" wrapText="1"/>
    </xf>
    <xf numFmtId="0" fontId="14" fillId="0" borderId="22" xfId="4" applyFont="1" applyFill="1" applyBorder="1">
      <alignment horizontal="center" vertical="center" wrapText="1"/>
    </xf>
    <xf numFmtId="0" fontId="14" fillId="0" borderId="43" xfId="4" applyFont="1" applyFill="1" applyBorder="1">
      <alignment horizontal="center" vertical="center" wrapText="1"/>
    </xf>
    <xf numFmtId="0" fontId="14" fillId="0" borderId="43" xfId="4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15" fillId="0" borderId="22" xfId="4" applyFont="1" applyFill="1" applyBorder="1">
      <alignment horizontal="center" vertical="center" wrapText="1"/>
    </xf>
    <xf numFmtId="174" fontId="18" fillId="5" borderId="0" xfId="0" applyNumberFormat="1" applyFont="1" applyFill="1" applyAlignment="1">
      <alignment horizontal="center"/>
    </xf>
    <xf numFmtId="0" fontId="0" fillId="0" borderId="0" xfId="0" applyFill="1"/>
    <xf numFmtId="0" fontId="15" fillId="0" borderId="18" xfId="4" applyFont="1" applyFill="1" applyBorder="1">
      <alignment horizontal="center" vertical="center" wrapText="1"/>
    </xf>
    <xf numFmtId="0" fontId="15" fillId="3" borderId="22" xfId="4" applyFont="1" applyFill="1" applyBorder="1">
      <alignment horizontal="center" vertical="center" wrapText="1"/>
    </xf>
    <xf numFmtId="0" fontId="15" fillId="3" borderId="43" xfId="5" applyNumberFormat="1" applyFont="1" applyFill="1" applyBorder="1" applyAlignment="1" applyProtection="1">
      <alignment horizontal="right" vertical="center" wrapText="1"/>
    </xf>
    <xf numFmtId="0" fontId="15" fillId="3" borderId="43" xfId="0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>
      <alignment horizontal="center" vertical="center" wrapText="1"/>
    </xf>
    <xf numFmtId="166" fontId="2" fillId="0" borderId="40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15" fillId="0" borderId="4" xfId="4" applyFont="1" applyFill="1" applyBorder="1">
      <alignment horizontal="center" vertical="center" wrapText="1"/>
    </xf>
    <xf numFmtId="0" fontId="15" fillId="0" borderId="6" xfId="5" applyNumberFormat="1" applyFont="1" applyFill="1" applyBorder="1" applyAlignment="1" applyProtection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4" xfId="4" applyFont="1" applyFill="1" applyBorder="1">
      <alignment horizontal="center" vertical="center" wrapText="1"/>
    </xf>
    <xf numFmtId="0" fontId="15" fillId="0" borderId="44" xfId="5" applyNumberFormat="1" applyFont="1" applyFill="1" applyBorder="1" applyAlignment="1" applyProtection="1">
      <alignment vertical="center" wrapText="1"/>
    </xf>
    <xf numFmtId="0" fontId="15" fillId="0" borderId="44" xfId="0" applyFont="1" applyFill="1" applyBorder="1" applyAlignment="1">
      <alignment horizontal="center" wrapText="1"/>
    </xf>
    <xf numFmtId="0" fontId="19" fillId="0" borderId="0" xfId="0" applyFont="1" applyFill="1"/>
    <xf numFmtId="0" fontId="19" fillId="0" borderId="0" xfId="0" applyFont="1" applyFill="1" applyAlignment="1">
      <alignment vertical="top" wrapText="1"/>
    </xf>
    <xf numFmtId="176" fontId="0" fillId="0" borderId="0" xfId="0" applyNumberFormat="1" applyFill="1"/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166" fontId="4" fillId="0" borderId="43" xfId="0" applyNumberFormat="1" applyFont="1" applyFill="1" applyBorder="1" applyAlignment="1">
      <alignment horizontal="center" vertical="center" wrapText="1"/>
    </xf>
  </cellXfs>
  <cellStyles count="6">
    <cellStyle name="ЗаголовокСтолбца" xfId="4"/>
    <cellStyle name="Обычный" xfId="0" builtinId="0"/>
    <cellStyle name="Обычный 2" xfId="5"/>
    <cellStyle name="Обычный 2 20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8;&#1054;&#1043;%20&#1057;&#1090;&#1088;&#1091;&#1082;&#1090;&#1091;&#1088;&#1072;%20&#1080;%20&#1086;&#1073;&#1098;&#1077;&#1084;%20&#1079;&#1072;&#1090;&#1088;&#1072;&#1090;%20&#1042;&#1086;&#1083;&#1075;&#1086;&#1075;&#1088;&#1072;&#1076;&#1101;&#1085;&#1077;&#1088;&#1075;&#1086;%202018%20&#1089;%20&#1092;&#1086;&#1088;&#1084;&#1091;&#1083;&#1072;&#1084;&#1080;%20&#1053;&#1040;%20&#1055;&#1054;&#1044;&#1055;&#1048;&#1057;&#1068;%2029.03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крытие информ"/>
      <sheetName val="Колесов 2018"/>
      <sheetName val="уе ГО"/>
      <sheetName val="уе ВЛ ГО привед"/>
      <sheetName val="уе ПС ГО привед"/>
      <sheetName val="Абдрашев 2018"/>
      <sheetName val="Устинов 2018"/>
      <sheetName val="Терземан 2018"/>
      <sheetName val="прил 8 потери 2018"/>
      <sheetName val="расшифровки"/>
      <sheetName val=" отчет по ИП 2017"/>
      <sheetName val="Деревяго 2017"/>
      <sheetName val="макет 10434"/>
      <sheetName val="Устинов 2017"/>
      <sheetName val="Линькова 2018"/>
      <sheetName val="1.2.4 отчисления"/>
      <sheetName val="1.1.3.1"/>
      <sheetName val="1.1.3.3.15"/>
      <sheetName val="1.2.12.4"/>
      <sheetName val="прочие расш"/>
      <sheetName val="НВВ индекс"/>
      <sheetName val="уе 2017 ВЛ факт"/>
      <sheetName val="Абдрашев 2017"/>
      <sheetName val="уе 2017 факт"/>
      <sheetName val="уе 2017 ВЛ ТБР"/>
      <sheetName val="уе 2017 ТБР"/>
      <sheetName val="Смета"/>
      <sheetName val="БДР ЧМ"/>
      <sheetName val="прил 8 потери 2017"/>
      <sheetName val="Пророкова 2017"/>
      <sheetName val="Колесов 2017"/>
      <sheetName val="Макт 10086"/>
      <sheetName val="Колесов"/>
      <sheetName val="Деревяго"/>
      <sheetName val="уе 2016 факт ВЛ"/>
      <sheetName val="уе 2016 факт"/>
      <sheetName val="уе 2016 ТБР ВЛ"/>
      <sheetName val="уе 2016 ТБР"/>
      <sheetName val="Пророкова"/>
      <sheetName val="прил 8 потери"/>
      <sheetName val="упр отч за 2016 год"/>
      <sheetName val="затраты ИА"/>
      <sheetName val="уе факт 2016 приведен"/>
    </sheetNames>
    <sheetDataSet>
      <sheetData sheetId="0"/>
      <sheetData sheetId="1">
        <row r="35">
          <cell r="D35">
            <v>7.25</v>
          </cell>
          <cell r="F35" t="str">
            <v>Постановление Комитета тарифного регулирования Волгоградской области от 13.12.2013 №60/1</v>
          </cell>
        </row>
      </sheetData>
      <sheetData sheetId="2"/>
      <sheetData sheetId="3">
        <row r="32">
          <cell r="F32">
            <v>6129.0020000000004</v>
          </cell>
          <cell r="G32">
            <v>8674.7177000000011</v>
          </cell>
        </row>
        <row r="42">
          <cell r="F42">
            <v>266.68236000000002</v>
          </cell>
        </row>
        <row r="44">
          <cell r="F44">
            <v>2731.6640000000002</v>
          </cell>
          <cell r="G44">
            <v>3394.6589999999997</v>
          </cell>
        </row>
        <row r="45">
          <cell r="F45">
            <v>22202.676319999984</v>
          </cell>
          <cell r="G45">
            <v>26635.859215999983</v>
          </cell>
        </row>
        <row r="49">
          <cell r="F49">
            <v>176.27849999999984</v>
          </cell>
        </row>
        <row r="50">
          <cell r="F50">
            <v>14004.359159999949</v>
          </cell>
          <cell r="G50">
            <v>27886.235066999903</v>
          </cell>
        </row>
        <row r="51">
          <cell r="F51">
            <v>45067.701479999931</v>
          </cell>
        </row>
      </sheetData>
      <sheetData sheetId="4">
        <row r="19">
          <cell r="I19">
            <v>9975</v>
          </cell>
        </row>
        <row r="26">
          <cell r="I26">
            <v>392.7</v>
          </cell>
        </row>
        <row r="27">
          <cell r="I27">
            <v>647</v>
          </cell>
        </row>
        <row r="34">
          <cell r="I34">
            <v>242</v>
          </cell>
        </row>
        <row r="35">
          <cell r="I35">
            <v>12061.5</v>
          </cell>
        </row>
        <row r="38">
          <cell r="I38">
            <v>2547.2000000000003</v>
          </cell>
        </row>
        <row r="39">
          <cell r="I39">
            <v>8478.5</v>
          </cell>
        </row>
        <row r="44">
          <cell r="I44">
            <v>338.40000000000003</v>
          </cell>
        </row>
        <row r="45">
          <cell r="I45">
            <v>0</v>
          </cell>
        </row>
        <row r="50">
          <cell r="I50">
            <v>20.471999999999998</v>
          </cell>
        </row>
        <row r="51">
          <cell r="I51">
            <v>230</v>
          </cell>
        </row>
        <row r="52">
          <cell r="I52">
            <v>25189.599999999999</v>
          </cell>
        </row>
        <row r="53">
          <cell r="I53">
            <v>504</v>
          </cell>
        </row>
        <row r="54">
          <cell r="I54">
            <v>3.5</v>
          </cell>
        </row>
        <row r="55">
          <cell r="I55">
            <v>36913.599999999999</v>
          </cell>
        </row>
      </sheetData>
      <sheetData sheetId="5"/>
      <sheetData sheetId="6">
        <row r="13">
          <cell r="E13">
            <v>5740.3</v>
          </cell>
        </row>
        <row r="14">
          <cell r="E14">
            <v>787.58</v>
          </cell>
        </row>
        <row r="15">
          <cell r="E15">
            <v>1871.9399999999996</v>
          </cell>
        </row>
        <row r="16">
          <cell r="E16">
            <v>0</v>
          </cell>
        </row>
      </sheetData>
      <sheetData sheetId="7">
        <row r="11">
          <cell r="E11">
            <v>268937</v>
          </cell>
        </row>
      </sheetData>
      <sheetData sheetId="8">
        <row r="11">
          <cell r="S11">
            <v>723.60000000000014</v>
          </cell>
          <cell r="U11">
            <v>720.24157600000012</v>
          </cell>
        </row>
      </sheetData>
      <sheetData sheetId="9">
        <row r="7">
          <cell r="P7">
            <v>368915.94018044742</v>
          </cell>
          <cell r="Q7">
            <v>396172.56668999995</v>
          </cell>
        </row>
        <row r="34">
          <cell r="P34">
            <v>911998.4353942289</v>
          </cell>
          <cell r="Q34">
            <v>2658584.92117</v>
          </cell>
        </row>
      </sheetData>
      <sheetData sheetId="10"/>
      <sheetData sheetId="11"/>
      <sheetData sheetId="12"/>
      <sheetData sheetId="13"/>
      <sheetData sheetId="14">
        <row r="33">
          <cell r="D33">
            <v>74275.590570034095</v>
          </cell>
          <cell r="E33">
            <v>43847.687380000003</v>
          </cell>
          <cell r="F33" t="str">
            <v>Неисполнение плана обусловлено длительными сроками инициирования закупочных процедур на выполнение проектно-изыскательских работ по объектам технологического присоединения.</v>
          </cell>
        </row>
        <row r="34">
          <cell r="D34">
            <v>71706.987307340547</v>
          </cell>
          <cell r="E34">
            <v>40186.298940000001</v>
          </cell>
        </row>
      </sheetData>
      <sheetData sheetId="15"/>
      <sheetData sheetId="16"/>
      <sheetData sheetId="17">
        <row r="8">
          <cell r="H8">
            <v>0</v>
          </cell>
        </row>
        <row r="10">
          <cell r="H10">
            <v>132.51044457992219</v>
          </cell>
          <cell r="I10">
            <v>139.25200000000001</v>
          </cell>
        </row>
        <row r="14">
          <cell r="H14">
            <v>560.80313152574217</v>
          </cell>
          <cell r="I14">
            <v>595.69146999999998</v>
          </cell>
        </row>
        <row r="15">
          <cell r="H15">
            <v>308.79666102999727</v>
          </cell>
          <cell r="I15">
            <v>588.04122000000007</v>
          </cell>
        </row>
        <row r="16">
          <cell r="H16">
            <v>836.47218141075905</v>
          </cell>
          <cell r="I16">
            <v>1228.39301</v>
          </cell>
        </row>
        <row r="17">
          <cell r="H17">
            <v>1985.2904107599059</v>
          </cell>
          <cell r="I17">
            <v>3058.4605000000001</v>
          </cell>
        </row>
        <row r="18">
          <cell r="H18">
            <v>845.9372131664677</v>
          </cell>
          <cell r="I18">
            <v>904.90300000000002</v>
          </cell>
        </row>
        <row r="20">
          <cell r="H20">
            <v>603.39577442643156</v>
          </cell>
          <cell r="I20">
            <v>2522.4817000000003</v>
          </cell>
        </row>
        <row r="27">
          <cell r="I27">
            <v>86.857950000000002</v>
          </cell>
        </row>
        <row r="28">
          <cell r="I28">
            <v>181.25072</v>
          </cell>
        </row>
        <row r="29">
          <cell r="I29">
            <v>1491.38825</v>
          </cell>
        </row>
        <row r="30">
          <cell r="I30">
            <v>623.33089999999993</v>
          </cell>
        </row>
        <row r="31">
          <cell r="I31">
            <v>0</v>
          </cell>
        </row>
        <row r="32">
          <cell r="I32">
            <v>71.235200000000006</v>
          </cell>
        </row>
        <row r="33">
          <cell r="I33">
            <v>0</v>
          </cell>
        </row>
        <row r="35">
          <cell r="I35">
            <v>98.77</v>
          </cell>
        </row>
        <row r="36">
          <cell r="I36">
            <v>127.30747</v>
          </cell>
        </row>
        <row r="37">
          <cell r="I37">
            <v>1169.8421800000001</v>
          </cell>
        </row>
      </sheetData>
      <sheetData sheetId="18">
        <row r="12">
          <cell r="G12">
            <v>783429.78170000005</v>
          </cell>
          <cell r="H12">
            <v>-616026.33814000001</v>
          </cell>
        </row>
        <row r="25">
          <cell r="G25">
            <v>125721</v>
          </cell>
          <cell r="H25">
            <v>-69479.639070000005</v>
          </cell>
        </row>
        <row r="28">
          <cell r="H28">
            <v>-287070.91963999998</v>
          </cell>
        </row>
        <row r="29">
          <cell r="H29">
            <v>-106944.92860000004</v>
          </cell>
        </row>
      </sheetData>
      <sheetData sheetId="19"/>
      <sheetData sheetId="20">
        <row r="7">
          <cell r="X7">
            <v>465857.31567724166</v>
          </cell>
          <cell r="AA7">
            <v>319978.10158999998</v>
          </cell>
        </row>
        <row r="8">
          <cell r="X8">
            <v>248883.29396731372</v>
          </cell>
          <cell r="AA8">
            <v>79623.448059999995</v>
          </cell>
        </row>
        <row r="11">
          <cell r="X11">
            <v>34643.19935486342</v>
          </cell>
          <cell r="AA11">
            <v>66524.733110000001</v>
          </cell>
        </row>
        <row r="24">
          <cell r="X24">
            <v>2107655.5244266777</v>
          </cell>
          <cell r="AA24">
            <v>2100688.8838200001</v>
          </cell>
        </row>
        <row r="25">
          <cell r="X25">
            <v>34909.285060095775</v>
          </cell>
          <cell r="AA25">
            <v>57658.610999999997</v>
          </cell>
        </row>
        <row r="27">
          <cell r="X27">
            <v>112120.69570242905</v>
          </cell>
          <cell r="AA27">
            <v>41096.496599999991</v>
          </cell>
        </row>
        <row r="32">
          <cell r="X32">
            <v>16569.721217337596</v>
          </cell>
          <cell r="AA32">
            <v>31944.727149999999</v>
          </cell>
        </row>
        <row r="33">
          <cell r="X33">
            <v>2639.5607308732715</v>
          </cell>
          <cell r="AA33">
            <v>36210.068670000001</v>
          </cell>
        </row>
        <row r="34">
          <cell r="X34">
            <v>995.01146331888026</v>
          </cell>
          <cell r="AA34">
            <v>1955.3915</v>
          </cell>
        </row>
        <row r="35">
          <cell r="X35">
            <v>44284.517327022222</v>
          </cell>
          <cell r="AA35">
            <v>14378.63</v>
          </cell>
        </row>
        <row r="36">
          <cell r="X36">
            <v>20218.490959163311</v>
          </cell>
          <cell r="AA36">
            <v>54438.617859999998</v>
          </cell>
        </row>
        <row r="37">
          <cell r="X37">
            <v>7569.6591466280561</v>
          </cell>
          <cell r="AA37">
            <v>15139.104880000001</v>
          </cell>
        </row>
        <row r="38">
          <cell r="X38">
            <v>5203.4012077008738</v>
          </cell>
          <cell r="AA38">
            <v>6942.0423700000001</v>
          </cell>
        </row>
        <row r="39">
          <cell r="X39">
            <v>36007.347056654929</v>
          </cell>
          <cell r="AA39">
            <v>34072.767349999995</v>
          </cell>
        </row>
        <row r="42">
          <cell r="X42">
            <v>50883.182528411511</v>
          </cell>
          <cell r="AA42">
            <v>96372.402820000003</v>
          </cell>
        </row>
        <row r="50">
          <cell r="X50">
            <v>2155377.9569859072</v>
          </cell>
          <cell r="AA50">
            <v>2230015.8560000001</v>
          </cell>
        </row>
        <row r="52">
          <cell r="X52">
            <v>857504.978</v>
          </cell>
          <cell r="AA52">
            <v>784656.19900000002</v>
          </cell>
        </row>
        <row r="54">
          <cell r="X54">
            <v>535975.66399999987</v>
          </cell>
          <cell r="AA54">
            <v>532974.66710000008</v>
          </cell>
        </row>
        <row r="55">
          <cell r="X55">
            <v>99708.891734080025</v>
          </cell>
          <cell r="AA55">
            <v>99790.504729999986</v>
          </cell>
        </row>
        <row r="59">
          <cell r="X59">
            <v>609112.5</v>
          </cell>
          <cell r="AA59">
            <v>616140.62104</v>
          </cell>
        </row>
        <row r="61">
          <cell r="X61">
            <v>9879</v>
          </cell>
          <cell r="AA61">
            <v>11765.848239999992</v>
          </cell>
        </row>
        <row r="62">
          <cell r="X62">
            <v>89423.131999999998</v>
          </cell>
        </row>
        <row r="65">
          <cell r="X65">
            <v>9267.0091199999988</v>
          </cell>
          <cell r="AA65">
            <v>8460.5464499999998</v>
          </cell>
        </row>
        <row r="66">
          <cell r="X66">
            <v>24464.7</v>
          </cell>
          <cell r="AA66">
            <v>22049.336090000001</v>
          </cell>
        </row>
        <row r="67">
          <cell r="X67">
            <v>945346.42997422896</v>
          </cell>
          <cell r="AA67">
            <v>69712.475869999995</v>
          </cell>
        </row>
        <row r="70">
          <cell r="X70">
            <v>9030.7999999999993</v>
          </cell>
          <cell r="AA70">
            <v>823178.80299999996</v>
          </cell>
        </row>
        <row r="72">
          <cell r="X72">
            <v>-208780.3999017</v>
          </cell>
        </row>
        <row r="73">
          <cell r="X73">
            <v>1745644.5999648001</v>
          </cell>
          <cell r="AA73">
            <v>1761754.7609999999</v>
          </cell>
        </row>
      </sheetData>
      <sheetData sheetId="21"/>
      <sheetData sheetId="22"/>
      <sheetData sheetId="23"/>
      <sheetData sheetId="24"/>
      <sheetData sheetId="25"/>
      <sheetData sheetId="26">
        <row r="24">
          <cell r="N24">
            <v>7600.4204998341093</v>
          </cell>
          <cell r="O24">
            <v>10692.17172</v>
          </cell>
        </row>
        <row r="82">
          <cell r="N82">
            <v>127601.40585982388</v>
          </cell>
          <cell r="O82">
            <v>75987.037560000012</v>
          </cell>
        </row>
        <row r="146">
          <cell r="N146">
            <v>22753.936340723783</v>
          </cell>
          <cell r="O146">
            <v>27475.555929999999</v>
          </cell>
        </row>
        <row r="158">
          <cell r="N158">
            <v>59161.180989057415</v>
          </cell>
          <cell r="O158">
            <v>49279.365590000001</v>
          </cell>
        </row>
        <row r="166">
          <cell r="N166">
            <v>1199.6927750360815</v>
          </cell>
          <cell r="O166">
            <v>1048.2550900000001</v>
          </cell>
        </row>
        <row r="167">
          <cell r="N167">
            <v>3031.1764197657203</v>
          </cell>
          <cell r="O167">
            <v>1434.2877700000001</v>
          </cell>
        </row>
        <row r="170">
          <cell r="N170">
            <v>614.04393515160382</v>
          </cell>
          <cell r="O170">
            <v>144.185</v>
          </cell>
        </row>
        <row r="190">
          <cell r="N190">
            <v>1907.203898775309</v>
          </cell>
          <cell r="O190">
            <v>0</v>
          </cell>
        </row>
        <row r="208">
          <cell r="N208">
            <v>0</v>
          </cell>
          <cell r="O208">
            <v>853.96600000000001</v>
          </cell>
        </row>
        <row r="209">
          <cell r="O209">
            <v>7377.4371799999999</v>
          </cell>
        </row>
        <row r="214">
          <cell r="N214">
            <v>0</v>
          </cell>
          <cell r="O214">
            <v>5669.2969999999996</v>
          </cell>
        </row>
        <row r="215">
          <cell r="O215">
            <v>25301.028999999999</v>
          </cell>
        </row>
        <row r="296">
          <cell r="O296">
            <v>-69479.63906999999</v>
          </cell>
        </row>
        <row r="329">
          <cell r="O329">
            <v>795371.79680000001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F97"/>
  <sheetViews>
    <sheetView view="pageBreakPreview" topLeftCell="A68" zoomScale="85" zoomScaleNormal="80" zoomScaleSheetLayoutView="85" workbookViewId="0">
      <selection activeCell="E75" sqref="E75"/>
    </sheetView>
  </sheetViews>
  <sheetFormatPr defaultColWidth="9.140625" defaultRowHeight="15.75" x14ac:dyDescent="0.25"/>
  <cols>
    <col min="1" max="1" width="10.140625" style="1" customWidth="1"/>
    <col min="2" max="2" width="48" style="2" customWidth="1"/>
    <col min="3" max="3" width="18.85546875" style="1" customWidth="1"/>
    <col min="4" max="4" width="22.7109375" style="2" customWidth="1"/>
    <col min="5" max="5" width="22.85546875" style="2" customWidth="1"/>
    <col min="6" max="6" width="89" style="3" customWidth="1"/>
    <col min="7" max="16384" width="9.140625" style="1"/>
  </cols>
  <sheetData>
    <row r="1" spans="1:6" ht="15.75" customHeight="1" x14ac:dyDescent="0.25">
      <c r="D1" s="5"/>
      <c r="F1" s="4" t="s">
        <v>0</v>
      </c>
    </row>
    <row r="2" spans="1:6" x14ac:dyDescent="0.25">
      <c r="D2" s="5"/>
      <c r="F2" s="4" t="s">
        <v>1</v>
      </c>
    </row>
    <row r="3" spans="1:6" x14ac:dyDescent="0.25">
      <c r="D3" s="5"/>
      <c r="F3" s="4" t="s">
        <v>2</v>
      </c>
    </row>
    <row r="4" spans="1:6" hidden="1" x14ac:dyDescent="0.25">
      <c r="D4" s="5"/>
    </row>
    <row r="5" spans="1:6" hidden="1" x14ac:dyDescent="0.25"/>
    <row r="6" spans="1:6" ht="83.25" customHeight="1" x14ac:dyDescent="0.25">
      <c r="A6" s="6" t="s">
        <v>3</v>
      </c>
      <c r="B6" s="6"/>
      <c r="C6" s="6"/>
      <c r="D6" s="6"/>
      <c r="E6" s="6"/>
      <c r="F6" s="6"/>
    </row>
    <row r="7" spans="1:6" ht="18.75" customHeight="1" x14ac:dyDescent="0.3">
      <c r="A7" s="7" t="s">
        <v>4</v>
      </c>
      <c r="B7" s="8"/>
      <c r="C7" s="9" t="s">
        <v>5</v>
      </c>
      <c r="D7" s="10"/>
      <c r="E7" s="10"/>
      <c r="F7" s="10"/>
    </row>
    <row r="8" spans="1:6" s="2" customFormat="1" ht="18.75" customHeight="1" x14ac:dyDescent="0.25">
      <c r="A8" s="11" t="s">
        <v>6</v>
      </c>
      <c r="B8" s="10">
        <v>6164266561</v>
      </c>
      <c r="C8" s="12"/>
      <c r="D8" s="10"/>
      <c r="E8" s="10"/>
      <c r="F8" s="10"/>
    </row>
    <row r="9" spans="1:6" s="2" customFormat="1" ht="18.75" customHeight="1" x14ac:dyDescent="0.25">
      <c r="A9" s="11" t="s">
        <v>7</v>
      </c>
      <c r="B9" s="10">
        <v>34402001</v>
      </c>
      <c r="C9" s="12"/>
      <c r="D9" s="10"/>
      <c r="E9" s="10"/>
      <c r="F9" s="10"/>
    </row>
    <row r="10" spans="1:6" ht="18.75" customHeight="1" x14ac:dyDescent="0.25">
      <c r="A10" s="7" t="s">
        <v>8</v>
      </c>
      <c r="B10" s="8"/>
      <c r="C10" s="7" t="s">
        <v>9</v>
      </c>
      <c r="D10" s="13">
        <f>D20+D51</f>
        <v>10023026.131210707</v>
      </c>
      <c r="E10" s="13">
        <f>E20+E51</f>
        <v>10778659.991450001</v>
      </c>
      <c r="F10" s="10"/>
    </row>
    <row r="11" spans="1:6" ht="18.75" customHeight="1" x14ac:dyDescent="0.25">
      <c r="A11" s="7"/>
      <c r="B11" s="8"/>
      <c r="C11" s="14"/>
      <c r="D11" s="16"/>
      <c r="E11" s="13">
        <v>9686390.7060400005</v>
      </c>
      <c r="F11" s="15"/>
    </row>
    <row r="12" spans="1:6" ht="18.75" hidden="1" customHeight="1" x14ac:dyDescent="0.25">
      <c r="A12" s="8"/>
      <c r="B12" s="17" t="s">
        <v>10</v>
      </c>
      <c r="C12" s="18" t="s">
        <v>11</v>
      </c>
      <c r="D12" s="20">
        <v>601608.19999999995</v>
      </c>
      <c r="E12" s="20">
        <v>553573.35699999996</v>
      </c>
      <c r="F12" s="19"/>
    </row>
    <row r="13" spans="1:6" ht="19.5" hidden="1" customHeight="1" x14ac:dyDescent="0.25">
      <c r="B13" s="21" t="s">
        <v>12</v>
      </c>
      <c r="C13" s="22" t="s">
        <v>11</v>
      </c>
      <c r="D13" s="24">
        <f>D20-D12</f>
        <v>7675773.3312459067</v>
      </c>
      <c r="E13" s="24">
        <f>E20-E12</f>
        <v>8463331.8734499998</v>
      </c>
      <c r="F13" s="23"/>
    </row>
    <row r="14" spans="1:6" s="25" customFormat="1" ht="19.5" customHeight="1" x14ac:dyDescent="0.25">
      <c r="B14" s="26"/>
      <c r="D14" s="28"/>
      <c r="E14" s="28"/>
      <c r="F14" s="27"/>
    </row>
    <row r="15" spans="1:6" ht="19.5" customHeight="1" thickBot="1" x14ac:dyDescent="0.3">
      <c r="B15" s="21"/>
      <c r="C15" s="22"/>
      <c r="D15" s="30"/>
      <c r="E15" s="30"/>
      <c r="F15" s="29"/>
    </row>
    <row r="16" spans="1:6" ht="26.25" customHeight="1" thickBot="1" x14ac:dyDescent="0.3">
      <c r="A16" s="31" t="s">
        <v>13</v>
      </c>
      <c r="B16" s="32" t="s">
        <v>14</v>
      </c>
      <c r="C16" s="33" t="s">
        <v>15</v>
      </c>
      <c r="D16" s="35" t="s">
        <v>17</v>
      </c>
      <c r="E16" s="36"/>
      <c r="F16" s="34" t="s">
        <v>16</v>
      </c>
    </row>
    <row r="17" spans="1:6" ht="15.75" customHeight="1" x14ac:dyDescent="0.25">
      <c r="A17" s="37"/>
      <c r="B17" s="38"/>
      <c r="C17" s="39"/>
      <c r="D17" s="41" t="s">
        <v>18</v>
      </c>
      <c r="E17" s="42" t="s">
        <v>19</v>
      </c>
      <c r="F17" s="40"/>
    </row>
    <row r="18" spans="1:6" ht="16.5" thickBot="1" x14ac:dyDescent="0.3">
      <c r="A18" s="43"/>
      <c r="B18" s="44"/>
      <c r="C18" s="45"/>
      <c r="D18" s="47"/>
      <c r="E18" s="48"/>
      <c r="F18" s="46"/>
    </row>
    <row r="19" spans="1:6" x14ac:dyDescent="0.25">
      <c r="A19" s="49" t="s">
        <v>20</v>
      </c>
      <c r="B19" s="50" t="s">
        <v>21</v>
      </c>
      <c r="C19" s="51" t="s">
        <v>22</v>
      </c>
      <c r="D19" s="53" t="s">
        <v>22</v>
      </c>
      <c r="E19" s="53" t="s">
        <v>22</v>
      </c>
      <c r="F19" s="52" t="s">
        <v>22</v>
      </c>
    </row>
    <row r="20" spans="1:6" ht="88.5" customHeight="1" x14ac:dyDescent="0.25">
      <c r="A20" s="49" t="s">
        <v>23</v>
      </c>
      <c r="B20" s="50" t="s">
        <v>24</v>
      </c>
      <c r="C20" s="51" t="s">
        <v>11</v>
      </c>
      <c r="D20" s="55">
        <f>D21+D35+D49</f>
        <v>8277381.5312459068</v>
      </c>
      <c r="E20" s="55">
        <f>E21+E35+E49</f>
        <v>9016905.2304500006</v>
      </c>
      <c r="F20" s="52"/>
    </row>
    <row r="21" spans="1:6" ht="25.5" customHeight="1" x14ac:dyDescent="0.25">
      <c r="A21" s="49" t="s">
        <v>25</v>
      </c>
      <c r="B21" s="50" t="s">
        <v>26</v>
      </c>
      <c r="C21" s="51" t="s">
        <v>11</v>
      </c>
      <c r="D21" s="55">
        <f>D22+D27+D29</f>
        <v>3141070.8693333897</v>
      </c>
      <c r="E21" s="55">
        <f>E22+E27+E29</f>
        <v>3022788.5761299999</v>
      </c>
      <c r="F21" s="52"/>
    </row>
    <row r="22" spans="1:6" ht="135" customHeight="1" x14ac:dyDescent="0.25">
      <c r="A22" s="49" t="s">
        <v>27</v>
      </c>
      <c r="B22" s="50" t="s">
        <v>28</v>
      </c>
      <c r="C22" s="51" t="s">
        <v>11</v>
      </c>
      <c r="D22" s="55">
        <f>D23+D24+D25</f>
        <v>612621.21073453408</v>
      </c>
      <c r="E22" s="55">
        <f>E23+E24+E25</f>
        <v>427599.33129999996</v>
      </c>
      <c r="F22" s="57" t="s">
        <v>29</v>
      </c>
    </row>
    <row r="23" spans="1:6" ht="31.5" x14ac:dyDescent="0.25">
      <c r="A23" s="49" t="s">
        <v>30</v>
      </c>
      <c r="B23" s="50" t="s">
        <v>31</v>
      </c>
      <c r="C23" s="51" t="s">
        <v>11</v>
      </c>
      <c r="D23" s="55">
        <f>'[1]НВВ индекс'!X7-'[1]НВВ индекс'!X8</f>
        <v>216974.02170992794</v>
      </c>
      <c r="E23" s="55">
        <f>('[1]НВВ индекс'!AA7-'[1]НВВ индекс'!AA8)</f>
        <v>240354.65352999998</v>
      </c>
      <c r="F23" s="52"/>
    </row>
    <row r="24" spans="1:6" ht="114.75" customHeight="1" x14ac:dyDescent="0.25">
      <c r="A24" s="49" t="s">
        <v>32</v>
      </c>
      <c r="B24" s="50" t="s">
        <v>33</v>
      </c>
      <c r="C24" s="51" t="s">
        <v>11</v>
      </c>
      <c r="D24" s="55">
        <f>'[1]НВВ индекс'!X8</f>
        <v>248883.29396731372</v>
      </c>
      <c r="E24" s="55">
        <f>'[1]НВВ индекс'!AA8</f>
        <v>79623.448059999995</v>
      </c>
      <c r="F24" s="57" t="s">
        <v>34</v>
      </c>
    </row>
    <row r="25" spans="1:6" ht="68.25" customHeight="1" x14ac:dyDescent="0.25">
      <c r="A25" s="49" t="s">
        <v>35</v>
      </c>
      <c r="B25" s="50" t="s">
        <v>36</v>
      </c>
      <c r="C25" s="51" t="s">
        <v>11</v>
      </c>
      <c r="D25" s="55">
        <f>'[1]НВВ индекс'!X11+'[1]НВВ индекс'!X27</f>
        <v>146763.89505729248</v>
      </c>
      <c r="E25" s="55">
        <f>'[1]НВВ индекс'!AA11+'[1]НВВ индекс'!AA27</f>
        <v>107621.22970999999</v>
      </c>
      <c r="F25" s="58" t="s">
        <v>37</v>
      </c>
    </row>
    <row r="26" spans="1:6" ht="124.5" customHeight="1" x14ac:dyDescent="0.25">
      <c r="A26" s="49" t="s">
        <v>38</v>
      </c>
      <c r="B26" s="50" t="s">
        <v>39</v>
      </c>
      <c r="C26" s="51" t="s">
        <v>11</v>
      </c>
      <c r="D26" s="55">
        <f>'[1]НВВ индекс'!X27</f>
        <v>112120.69570242905</v>
      </c>
      <c r="E26" s="55">
        <f>'[1]НВВ индекс'!AA27</f>
        <v>41096.496599999991</v>
      </c>
      <c r="F26" s="59"/>
    </row>
    <row r="27" spans="1:6" ht="30" customHeight="1" x14ac:dyDescent="0.25">
      <c r="A27" s="49" t="s">
        <v>40</v>
      </c>
      <c r="B27" s="50" t="s">
        <v>41</v>
      </c>
      <c r="C27" s="51" t="s">
        <v>11</v>
      </c>
      <c r="D27" s="61">
        <f>'[1]НВВ индекс'!X24</f>
        <v>2107655.5244266777</v>
      </c>
      <c r="E27" s="61">
        <f>'[1]НВВ индекс'!AA24</f>
        <v>2100688.8838200001</v>
      </c>
      <c r="F27" s="60"/>
    </row>
    <row r="28" spans="1:6" ht="63.75" customHeight="1" x14ac:dyDescent="0.25">
      <c r="A28" s="49" t="s">
        <v>42</v>
      </c>
      <c r="B28" s="50" t="s">
        <v>39</v>
      </c>
      <c r="C28" s="51" t="s">
        <v>11</v>
      </c>
      <c r="D28" s="55">
        <f>'[1]НВВ индекс'!X25</f>
        <v>34909.285060095775</v>
      </c>
      <c r="E28" s="55">
        <f>'[1]НВВ индекс'!AA25</f>
        <v>57658.610999999997</v>
      </c>
      <c r="F28" s="57" t="s">
        <v>43</v>
      </c>
    </row>
    <row r="29" spans="1:6" x14ac:dyDescent="0.25">
      <c r="A29" s="49" t="s">
        <v>44</v>
      </c>
      <c r="B29" s="50" t="s">
        <v>45</v>
      </c>
      <c r="C29" s="51" t="s">
        <v>11</v>
      </c>
      <c r="D29" s="55">
        <f>D30+D31+D32</f>
        <v>420794.13417217782</v>
      </c>
      <c r="E29" s="55">
        <f>E30+E31+E32</f>
        <v>494500.36100999994</v>
      </c>
      <c r="F29" s="57"/>
    </row>
    <row r="30" spans="1:6" ht="101.25" customHeight="1" x14ac:dyDescent="0.25">
      <c r="A30" s="49" t="s">
        <v>46</v>
      </c>
      <c r="B30" s="50" t="s">
        <v>47</v>
      </c>
      <c r="C30" s="51" t="s">
        <v>11</v>
      </c>
      <c r="D30" s="55">
        <f>'[1]НВВ индекс'!X42</f>
        <v>50883.182528411511</v>
      </c>
      <c r="E30" s="55">
        <f>'[1]НВВ индекс'!AA42</f>
        <v>96372.402820000003</v>
      </c>
      <c r="F30" s="57" t="s">
        <v>49</v>
      </c>
    </row>
    <row r="31" spans="1:6" ht="57.75" customHeight="1" x14ac:dyDescent="0.25">
      <c r="A31" s="49" t="s">
        <v>50</v>
      </c>
      <c r="B31" s="50" t="s">
        <v>51</v>
      </c>
      <c r="C31" s="51" t="s">
        <v>11</v>
      </c>
      <c r="D31" s="55">
        <f>'[1]НВВ индекс'!X34</f>
        <v>995.01146331888026</v>
      </c>
      <c r="E31" s="55">
        <f>'[1]НВВ индекс'!AA34</f>
        <v>1955.3915</v>
      </c>
      <c r="F31" s="57" t="s">
        <v>52</v>
      </c>
    </row>
    <row r="32" spans="1:6" x14ac:dyDescent="0.25">
      <c r="A32" s="49" t="s">
        <v>53</v>
      </c>
      <c r="B32" s="50" t="s">
        <v>54</v>
      </c>
      <c r="C32" s="51" t="s">
        <v>11</v>
      </c>
      <c r="D32" s="55">
        <f>[1]расшифровки!P7</f>
        <v>368915.94018044742</v>
      </c>
      <c r="E32" s="55">
        <f>[1]расшифровки!Q7</f>
        <v>396172.56668999995</v>
      </c>
      <c r="F32" s="56"/>
    </row>
    <row r="33" spans="1:6" ht="47.25" x14ac:dyDescent="0.25">
      <c r="A33" s="49" t="s">
        <v>55</v>
      </c>
      <c r="B33" s="50" t="s">
        <v>56</v>
      </c>
      <c r="C33" s="51" t="s">
        <v>11</v>
      </c>
      <c r="D33" s="55">
        <v>0</v>
      </c>
      <c r="E33" s="55">
        <v>0</v>
      </c>
      <c r="F33" s="60"/>
    </row>
    <row r="34" spans="1:6" ht="36" customHeight="1" x14ac:dyDescent="0.25">
      <c r="A34" s="49" t="s">
        <v>57</v>
      </c>
      <c r="B34" s="50" t="s">
        <v>58</v>
      </c>
      <c r="C34" s="51" t="s">
        <v>11</v>
      </c>
      <c r="D34" s="55">
        <v>0</v>
      </c>
      <c r="E34" s="55">
        <v>0</v>
      </c>
      <c r="F34" s="60"/>
    </row>
    <row r="35" spans="1:6" ht="42" customHeight="1" x14ac:dyDescent="0.25">
      <c r="A35" s="49" t="s">
        <v>59</v>
      </c>
      <c r="B35" s="50" t="s">
        <v>60</v>
      </c>
      <c r="C35" s="51" t="s">
        <v>11</v>
      </c>
      <c r="D35" s="55">
        <f>D36+D37+D38+D39+D40+D41+D42+D43+D44+D45+D47+D48</f>
        <v>4435940.2801142167</v>
      </c>
      <c r="E35" s="55">
        <f>E36+E37+E38+E39+E40+E41+E42+E43+E44+E45+E47+E48</f>
        <v>6246779.3274694616</v>
      </c>
      <c r="F35" s="60"/>
    </row>
    <row r="36" spans="1:6" ht="33" customHeight="1" x14ac:dyDescent="0.25">
      <c r="A36" s="49" t="s">
        <v>61</v>
      </c>
      <c r="B36" s="50" t="s">
        <v>62</v>
      </c>
      <c r="C36" s="51" t="s">
        <v>11</v>
      </c>
      <c r="D36" s="55">
        <f>'[1]НВВ индекс'!X50</f>
        <v>2155377.9569859072</v>
      </c>
      <c r="E36" s="55">
        <f>'[1]НВВ индекс'!AA50</f>
        <v>2230015.8560000001</v>
      </c>
      <c r="F36" s="56"/>
    </row>
    <row r="37" spans="1:6" ht="56.25" customHeight="1" x14ac:dyDescent="0.25">
      <c r="A37" s="49" t="s">
        <v>63</v>
      </c>
      <c r="B37" s="50" t="s">
        <v>64</v>
      </c>
      <c r="C37" s="51" t="s">
        <v>11</v>
      </c>
      <c r="D37" s="55">
        <v>0</v>
      </c>
      <c r="E37" s="55">
        <v>0</v>
      </c>
      <c r="F37" s="60"/>
    </row>
    <row r="38" spans="1:6" ht="45.75" customHeight="1" x14ac:dyDescent="0.25">
      <c r="A38" s="49" t="s">
        <v>65</v>
      </c>
      <c r="B38" s="50" t="s">
        <v>66</v>
      </c>
      <c r="C38" s="51" t="s">
        <v>11</v>
      </c>
      <c r="D38" s="55">
        <f>'[1]НВВ индекс'!X66</f>
        <v>24464.7</v>
      </c>
      <c r="E38" s="55">
        <f>'[1]НВВ индекс'!AA66</f>
        <v>22049.336090000001</v>
      </c>
      <c r="F38" s="57" t="s">
        <v>67</v>
      </c>
    </row>
    <row r="39" spans="1:6" ht="23.25" customHeight="1" x14ac:dyDescent="0.25">
      <c r="A39" s="49" t="s">
        <v>68</v>
      </c>
      <c r="B39" s="50" t="s">
        <v>69</v>
      </c>
      <c r="C39" s="51" t="s">
        <v>11</v>
      </c>
      <c r="D39" s="55">
        <f>'[1]НВВ индекс'!X59</f>
        <v>609112.5</v>
      </c>
      <c r="E39" s="55">
        <f>'[1]НВВ индекс'!AA59</f>
        <v>616140.62104</v>
      </c>
      <c r="F39" s="56"/>
    </row>
    <row r="40" spans="1:6" ht="63" x14ac:dyDescent="0.25">
      <c r="A40" s="49" t="s">
        <v>70</v>
      </c>
      <c r="B40" s="50" t="s">
        <v>71</v>
      </c>
      <c r="C40" s="51" t="s">
        <v>11</v>
      </c>
      <c r="D40" s="55"/>
      <c r="E40" s="55"/>
      <c r="F40" s="60"/>
    </row>
    <row r="41" spans="1:6" x14ac:dyDescent="0.25">
      <c r="A41" s="49" t="s">
        <v>72</v>
      </c>
      <c r="B41" s="50" t="s">
        <v>73</v>
      </c>
      <c r="C41" s="51" t="s">
        <v>11</v>
      </c>
      <c r="D41" s="55">
        <f>'[1]НВВ индекс'!X54</f>
        <v>535975.66399999987</v>
      </c>
      <c r="E41" s="55">
        <f>'[1]НВВ индекс'!AA54</f>
        <v>532974.66710000008</v>
      </c>
      <c r="F41" s="60"/>
    </row>
    <row r="42" spans="1:6" x14ac:dyDescent="0.25">
      <c r="A42" s="49" t="s">
        <v>74</v>
      </c>
      <c r="B42" s="50" t="s">
        <v>75</v>
      </c>
      <c r="C42" s="51" t="s">
        <v>11</v>
      </c>
      <c r="D42" s="55">
        <v>0</v>
      </c>
      <c r="E42" s="55">
        <v>0</v>
      </c>
      <c r="F42" s="56"/>
    </row>
    <row r="43" spans="1:6" ht="108" customHeight="1" x14ac:dyDescent="0.25">
      <c r="A43" s="49" t="s">
        <v>76</v>
      </c>
      <c r="B43" s="50" t="s">
        <v>77</v>
      </c>
      <c r="C43" s="51" t="s">
        <v>11</v>
      </c>
      <c r="D43" s="55">
        <f>'[1]НВВ индекс'!X61</f>
        <v>9879</v>
      </c>
      <c r="E43" s="55">
        <f>'[1]НВВ индекс'!AA61</f>
        <v>11765.848239999992</v>
      </c>
      <c r="F43" s="57" t="s">
        <v>78</v>
      </c>
    </row>
    <row r="44" spans="1:6" ht="79.5" customHeight="1" x14ac:dyDescent="0.25">
      <c r="A44" s="49" t="s">
        <v>79</v>
      </c>
      <c r="B44" s="50" t="s">
        <v>80</v>
      </c>
      <c r="C44" s="51" t="s">
        <v>11</v>
      </c>
      <c r="D44" s="55">
        <f>'[1]НВВ индекс'!X55</f>
        <v>99708.891734080025</v>
      </c>
      <c r="E44" s="55">
        <f>'[1]НВВ индекс'!AA55</f>
        <v>99790.504729999986</v>
      </c>
      <c r="F44" s="56"/>
    </row>
    <row r="45" spans="1:6" ht="164.25" customHeight="1" x14ac:dyDescent="0.25">
      <c r="A45" s="49" t="s">
        <v>81</v>
      </c>
      <c r="B45" s="50" t="s">
        <v>82</v>
      </c>
      <c r="C45" s="51" t="s">
        <v>11</v>
      </c>
      <c r="D45" s="55">
        <f>'[1]НВВ индекс'!X62</f>
        <v>89423.131999999998</v>
      </c>
      <c r="E45" s="55">
        <v>75457.573099461108</v>
      </c>
      <c r="F45" s="57" t="s">
        <v>83</v>
      </c>
    </row>
    <row r="46" spans="1:6" ht="31.5" x14ac:dyDescent="0.25">
      <c r="A46" s="49" t="s">
        <v>84</v>
      </c>
      <c r="B46" s="50" t="s">
        <v>85</v>
      </c>
      <c r="C46" s="51" t="s">
        <v>86</v>
      </c>
      <c r="D46" s="55">
        <v>2354</v>
      </c>
      <c r="E46" s="55">
        <v>1610</v>
      </c>
      <c r="F46" s="56"/>
    </row>
    <row r="47" spans="1:6" ht="132.75" customHeight="1" x14ac:dyDescent="0.25">
      <c r="A47" s="49" t="s">
        <v>87</v>
      </c>
      <c r="B47" s="50" t="s">
        <v>88</v>
      </c>
      <c r="C47" s="51" t="s">
        <v>11</v>
      </c>
      <c r="D47" s="55"/>
      <c r="E47" s="55"/>
      <c r="F47" s="60"/>
    </row>
    <row r="48" spans="1:6" ht="38.25" customHeight="1" x14ac:dyDescent="0.25">
      <c r="A48" s="49" t="s">
        <v>89</v>
      </c>
      <c r="B48" s="50" t="s">
        <v>90</v>
      </c>
      <c r="C48" s="51" t="s">
        <v>11</v>
      </c>
      <c r="D48" s="55">
        <f>[1]расшифровки!P34</f>
        <v>911998.4353942289</v>
      </c>
      <c r="E48" s="55">
        <f>[1]расшифровки!Q34</f>
        <v>2658584.92117</v>
      </c>
      <c r="F48" s="57" t="s">
        <v>91</v>
      </c>
    </row>
    <row r="49" spans="1:6" ht="210.75" customHeight="1" x14ac:dyDescent="0.25">
      <c r="A49" s="49" t="s">
        <v>92</v>
      </c>
      <c r="B49" s="50" t="s">
        <v>93</v>
      </c>
      <c r="C49" s="51" t="s">
        <v>11</v>
      </c>
      <c r="D49" s="55">
        <f>'[1]НВВ индекс'!X72+'[1]1.2.12.4'!G12+'[1]1.2.12.4'!G25</f>
        <v>700370.38179830008</v>
      </c>
      <c r="E49" s="55">
        <f>[1]Смета!O329-'Раскрытие информ'!E45+'[1]1.2.12.4'!H25+'[1]1.2.12.4'!H28+'[1]1.2.12.4'!H12</f>
        <v>-252662.67314946116</v>
      </c>
      <c r="F49" s="57" t="s">
        <v>94</v>
      </c>
    </row>
    <row r="50" spans="1:6" ht="76.5" customHeight="1" x14ac:dyDescent="0.25">
      <c r="A50" s="49" t="s">
        <v>95</v>
      </c>
      <c r="B50" s="50" t="s">
        <v>96</v>
      </c>
      <c r="C50" s="51" t="s">
        <v>11</v>
      </c>
      <c r="D50" s="55">
        <f>D26+D28+D24</f>
        <v>395913.27472983854</v>
      </c>
      <c r="E50" s="55">
        <f>E26+E28+E24</f>
        <v>178378.55565999998</v>
      </c>
      <c r="F50" s="57" t="s">
        <v>97</v>
      </c>
    </row>
    <row r="51" spans="1:6" ht="132" customHeight="1" x14ac:dyDescent="0.25">
      <c r="A51" s="49" t="s">
        <v>98</v>
      </c>
      <c r="B51" s="50" t="s">
        <v>99</v>
      </c>
      <c r="C51" s="51" t="s">
        <v>11</v>
      </c>
      <c r="D51" s="55">
        <f>'[1]НВВ индекс'!X73</f>
        <v>1745644.5999648001</v>
      </c>
      <c r="E51" s="55">
        <f>'[1]НВВ индекс'!AA73</f>
        <v>1761754.7609999999</v>
      </c>
      <c r="F51" s="56"/>
    </row>
    <row r="52" spans="1:6" ht="19.5" customHeight="1" x14ac:dyDescent="0.25">
      <c r="A52" s="49" t="s">
        <v>25</v>
      </c>
      <c r="B52" s="50" t="s">
        <v>100</v>
      </c>
      <c r="C52" s="51" t="s">
        <v>101</v>
      </c>
      <c r="D52" s="55">
        <f>'[1]прил 8 потери 2018'!S11*1000</f>
        <v>723600.00000000012</v>
      </c>
      <c r="E52" s="55">
        <f>'[1]прил 8 потери 2018'!U11*1000</f>
        <v>720241.57600000012</v>
      </c>
      <c r="F52" s="60"/>
    </row>
    <row r="53" spans="1:6" ht="75" customHeight="1" x14ac:dyDescent="0.25">
      <c r="A53" s="49" t="s">
        <v>59</v>
      </c>
      <c r="B53" s="50" t="s">
        <v>102</v>
      </c>
      <c r="C53" s="64" t="s">
        <v>103</v>
      </c>
      <c r="D53" s="62">
        <f>D51/D52*1000</f>
        <v>2412.4441679999995</v>
      </c>
      <c r="E53" s="62">
        <f>(E51)/E52*1000</f>
        <v>2446.0609047095604</v>
      </c>
      <c r="F53" s="60"/>
    </row>
    <row r="54" spans="1:6" ht="78.75" x14ac:dyDescent="0.25">
      <c r="A54" s="49" t="s">
        <v>104</v>
      </c>
      <c r="B54" s="50" t="s">
        <v>105</v>
      </c>
      <c r="C54" s="51" t="s">
        <v>22</v>
      </c>
      <c r="D54" s="55" t="s">
        <v>22</v>
      </c>
      <c r="E54" s="65" t="s">
        <v>22</v>
      </c>
      <c r="F54" s="60"/>
    </row>
    <row r="55" spans="1:6" ht="39" customHeight="1" x14ac:dyDescent="0.25">
      <c r="A55" s="66">
        <v>1</v>
      </c>
      <c r="B55" s="67" t="s">
        <v>106</v>
      </c>
      <c r="C55" s="68" t="s">
        <v>107</v>
      </c>
      <c r="D55" s="55" t="s">
        <v>22</v>
      </c>
      <c r="E55" s="55">
        <f>'[1]Терземан 2018'!E11</f>
        <v>268937</v>
      </c>
      <c r="F55" s="69"/>
    </row>
    <row r="56" spans="1:6" ht="71.25" customHeight="1" x14ac:dyDescent="0.25">
      <c r="A56" s="66">
        <f>A55+1</f>
        <v>2</v>
      </c>
      <c r="B56" s="67" t="s">
        <v>108</v>
      </c>
      <c r="C56" s="68" t="s">
        <v>109</v>
      </c>
      <c r="D56" s="55" t="s">
        <v>22</v>
      </c>
      <c r="E56" s="55">
        <f>E57+E58+E59+E60</f>
        <v>8399.82</v>
      </c>
      <c r="F56" s="69"/>
    </row>
    <row r="57" spans="1:6" ht="31.5" customHeight="1" x14ac:dyDescent="0.25">
      <c r="A57" s="70"/>
      <c r="B57" s="67" t="s">
        <v>110</v>
      </c>
      <c r="C57" s="68" t="s">
        <v>109</v>
      </c>
      <c r="D57" s="55" t="s">
        <v>22</v>
      </c>
      <c r="E57" s="72">
        <f>'[1]Устинов 2018'!E13</f>
        <v>5740.3</v>
      </c>
      <c r="F57" s="71"/>
    </row>
    <row r="58" spans="1:6" ht="31.5" customHeight="1" x14ac:dyDescent="0.25">
      <c r="A58" s="70"/>
      <c r="B58" s="67" t="s">
        <v>111</v>
      </c>
      <c r="C58" s="68" t="s">
        <v>109</v>
      </c>
      <c r="D58" s="55" t="s">
        <v>22</v>
      </c>
      <c r="E58" s="72">
        <f>'[1]Устинов 2018'!E14</f>
        <v>787.58</v>
      </c>
      <c r="F58" s="71"/>
    </row>
    <row r="59" spans="1:6" ht="31.5" customHeight="1" x14ac:dyDescent="0.25">
      <c r="A59" s="70"/>
      <c r="B59" s="67" t="s">
        <v>112</v>
      </c>
      <c r="C59" s="68" t="s">
        <v>109</v>
      </c>
      <c r="D59" s="55" t="s">
        <v>22</v>
      </c>
      <c r="E59" s="72">
        <f>'[1]Устинов 2018'!E15</f>
        <v>1871.9399999999996</v>
      </c>
      <c r="F59" s="71"/>
    </row>
    <row r="60" spans="1:6" ht="31.5" customHeight="1" x14ac:dyDescent="0.25">
      <c r="A60" s="70"/>
      <c r="B60" s="67" t="s">
        <v>113</v>
      </c>
      <c r="C60" s="68" t="s">
        <v>109</v>
      </c>
      <c r="D60" s="55" t="s">
        <v>22</v>
      </c>
      <c r="E60" s="54">
        <f>'[1]Устинов 2018'!E16</f>
        <v>0</v>
      </c>
      <c r="F60" s="71"/>
    </row>
    <row r="61" spans="1:6" ht="31.5" customHeight="1" x14ac:dyDescent="0.25">
      <c r="A61" s="66">
        <v>3</v>
      </c>
      <c r="B61" s="63" t="s">
        <v>114</v>
      </c>
      <c r="C61" s="68" t="s">
        <v>115</v>
      </c>
      <c r="D61" s="55">
        <f>D62+D63+D64+D65</f>
        <v>66593.72</v>
      </c>
      <c r="E61" s="55">
        <f>E62+E63+E64+E65</f>
        <v>66591.47098299989</v>
      </c>
      <c r="F61" s="71"/>
    </row>
    <row r="62" spans="1:6" ht="31.5" customHeight="1" x14ac:dyDescent="0.25">
      <c r="A62" s="66"/>
      <c r="B62" s="67" t="s">
        <v>116</v>
      </c>
      <c r="C62" s="68" t="s">
        <v>115</v>
      </c>
      <c r="D62" s="55">
        <v>8674.73</v>
      </c>
      <c r="E62" s="55">
        <f>'[1]уе ВЛ ГО привед'!G32</f>
        <v>8674.7177000000011</v>
      </c>
      <c r="F62" s="71"/>
    </row>
    <row r="63" spans="1:6" ht="31.5" customHeight="1" x14ac:dyDescent="0.25">
      <c r="A63" s="66"/>
      <c r="B63" s="67" t="s">
        <v>117</v>
      </c>
      <c r="C63" s="68" t="s">
        <v>115</v>
      </c>
      <c r="D63" s="55">
        <v>3406.41</v>
      </c>
      <c r="E63" s="55">
        <f>'[1]уе ВЛ ГО привед'!G44</f>
        <v>3394.6589999999997</v>
      </c>
      <c r="F63" s="71"/>
    </row>
    <row r="64" spans="1:6" ht="31.5" customHeight="1" x14ac:dyDescent="0.25">
      <c r="A64" s="66"/>
      <c r="B64" s="67" t="s">
        <v>118</v>
      </c>
      <c r="C64" s="68" t="s">
        <v>115</v>
      </c>
      <c r="D64" s="55">
        <v>26629.56</v>
      </c>
      <c r="E64" s="55">
        <f>'[1]уе ВЛ ГО привед'!G45</f>
        <v>26635.859215999983</v>
      </c>
      <c r="F64" s="71"/>
    </row>
    <row r="65" spans="1:6" ht="31.5" customHeight="1" x14ac:dyDescent="0.25">
      <c r="A65" s="66"/>
      <c r="B65" s="67" t="s">
        <v>119</v>
      </c>
      <c r="C65" s="68" t="s">
        <v>115</v>
      </c>
      <c r="D65" s="55">
        <v>27883.02</v>
      </c>
      <c r="E65" s="55">
        <f>'[1]уе ВЛ ГО привед'!G50</f>
        <v>27886.235066999903</v>
      </c>
      <c r="F65" s="71"/>
    </row>
    <row r="66" spans="1:6" ht="37.5" customHeight="1" x14ac:dyDescent="0.25">
      <c r="A66" s="66">
        <v>4</v>
      </c>
      <c r="B66" s="67" t="s">
        <v>120</v>
      </c>
      <c r="C66" s="68" t="s">
        <v>115</v>
      </c>
      <c r="D66" s="74">
        <f>D67+D68+D69+D70</f>
        <v>96141.73</v>
      </c>
      <c r="E66" s="74">
        <f>E67+E68+E69+E70</f>
        <v>97543.472000000009</v>
      </c>
      <c r="F66" s="71"/>
    </row>
    <row r="67" spans="1:6" ht="37.5" customHeight="1" x14ac:dyDescent="0.25">
      <c r="A67" s="66"/>
      <c r="B67" s="67" t="s">
        <v>121</v>
      </c>
      <c r="C67" s="68" t="s">
        <v>115</v>
      </c>
      <c r="D67" s="55">
        <v>37011.199999999997</v>
      </c>
      <c r="E67" s="55">
        <f>'[1]уе ПС ГО привед'!I55</f>
        <v>36913.599999999999</v>
      </c>
      <c r="F67" s="71"/>
    </row>
    <row r="68" spans="1:6" ht="37.5" customHeight="1" x14ac:dyDescent="0.25">
      <c r="A68" s="66"/>
      <c r="B68" s="67" t="s">
        <v>122</v>
      </c>
      <c r="C68" s="68" t="s">
        <v>115</v>
      </c>
      <c r="D68" s="55">
        <v>13489.6</v>
      </c>
      <c r="E68" s="55">
        <f>'[1]уе ПС ГО привед'!I19+'[1]уе ПС ГО привед'!I26+'[1]уе ПС ГО привед'!I34+'[1]уе ПС ГО привед'!I38+'[1]уе ПС ГО привед'!I44+'[1]уе ПС ГО привед'!I54</f>
        <v>13498.800000000001</v>
      </c>
      <c r="F68" s="71"/>
    </row>
    <row r="69" spans="1:6" ht="37.5" customHeight="1" x14ac:dyDescent="0.25">
      <c r="A69" s="66"/>
      <c r="B69" s="67" t="s">
        <v>123</v>
      </c>
      <c r="C69" s="68" t="s">
        <v>115</v>
      </c>
      <c r="D69" s="55">
        <v>45640.93</v>
      </c>
      <c r="E69" s="55">
        <f>'[1]уе ПС ГО привед'!I27+'[1]уе ПС ГО привед'!I39+'[1]уе ПС ГО привед'!I35+'[1]уе ПС ГО привед'!I45+'[1]уе ПС ГО привед'!I50+'[1]уе ПС ГО привед'!I51+'[1]уе ПС ГО привед'!I52+'[1]уе ПС ГО привед'!I53</f>
        <v>47131.072</v>
      </c>
      <c r="F69" s="71"/>
    </row>
    <row r="70" spans="1:6" ht="37.5" customHeight="1" x14ac:dyDescent="0.25">
      <c r="A70" s="66"/>
      <c r="B70" s="67" t="s">
        <v>124</v>
      </c>
      <c r="C70" s="68" t="s">
        <v>115</v>
      </c>
      <c r="D70" s="55">
        <v>0</v>
      </c>
      <c r="E70" s="55">
        <f>'[1]уе ПС ГО привед'!I57</f>
        <v>0</v>
      </c>
      <c r="F70" s="71"/>
    </row>
    <row r="71" spans="1:6" ht="35.25" customHeight="1" x14ac:dyDescent="0.25">
      <c r="A71" s="66">
        <v>5</v>
      </c>
      <c r="B71" s="67" t="s">
        <v>125</v>
      </c>
      <c r="C71" s="68" t="s">
        <v>126</v>
      </c>
      <c r="D71" s="55">
        <f>SUM((D72:D75))</f>
        <v>45060.94</v>
      </c>
      <c r="E71" s="55">
        <f>SUM((E72:E75))</f>
        <v>45067.701479999931</v>
      </c>
      <c r="F71" s="71"/>
    </row>
    <row r="72" spans="1:6" ht="35.25" customHeight="1" x14ac:dyDescent="0.25">
      <c r="A72" s="66"/>
      <c r="B72" s="67" t="s">
        <v>127</v>
      </c>
      <c r="C72" s="68" t="s">
        <v>126</v>
      </c>
      <c r="D72" s="55">
        <v>6129.01</v>
      </c>
      <c r="E72" s="55">
        <f>'[1]уе ВЛ ГО привед'!F32</f>
        <v>6129.0020000000004</v>
      </c>
      <c r="F72" s="73"/>
    </row>
    <row r="73" spans="1:6" ht="35.25" customHeight="1" x14ac:dyDescent="0.25">
      <c r="A73" s="66"/>
      <c r="B73" s="67" t="s">
        <v>128</v>
      </c>
      <c r="C73" s="68" t="s">
        <v>126</v>
      </c>
      <c r="D73" s="55">
        <v>2738.93</v>
      </c>
      <c r="E73" s="55">
        <f>'[1]уе ВЛ ГО привед'!F44</f>
        <v>2731.6640000000002</v>
      </c>
      <c r="F73" s="73"/>
    </row>
    <row r="74" spans="1:6" ht="35.25" customHeight="1" x14ac:dyDescent="0.25">
      <c r="A74" s="66"/>
      <c r="B74" s="67" t="s">
        <v>129</v>
      </c>
      <c r="C74" s="68" t="s">
        <v>126</v>
      </c>
      <c r="D74" s="55">
        <v>22197.86</v>
      </c>
      <c r="E74" s="55">
        <f>'[1]уе ВЛ ГО привед'!F45</f>
        <v>22202.676319999984</v>
      </c>
      <c r="F74" s="73"/>
    </row>
    <row r="75" spans="1:6" ht="35.25" customHeight="1" x14ac:dyDescent="0.25">
      <c r="A75" s="66"/>
      <c r="B75" s="67" t="s">
        <v>130</v>
      </c>
      <c r="C75" s="68" t="s">
        <v>126</v>
      </c>
      <c r="D75" s="55">
        <v>13995.14</v>
      </c>
      <c r="E75" s="55">
        <f>'[1]уе ВЛ ГО привед'!F50</f>
        <v>14004.359159999949</v>
      </c>
      <c r="F75" s="73"/>
    </row>
    <row r="76" spans="1:6" ht="23.25" customHeight="1" x14ac:dyDescent="0.25">
      <c r="A76" s="66">
        <v>6</v>
      </c>
      <c r="B76" s="67" t="s">
        <v>131</v>
      </c>
      <c r="C76" s="68" t="s">
        <v>132</v>
      </c>
      <c r="D76" s="75">
        <f>(175.46+257.57)/D71</f>
        <v>9.6098749826346273E-3</v>
      </c>
      <c r="E76" s="75">
        <f>('[1]уе ВЛ ГО привед'!F49+'[1]уе ВЛ ГО привед'!F42)/'[1]уе ВЛ ГО привед'!F51</f>
        <v>9.8287874786908373E-3</v>
      </c>
      <c r="F76" s="73"/>
    </row>
    <row r="77" spans="1:6" ht="31.5" customHeight="1" x14ac:dyDescent="0.25">
      <c r="A77" s="66">
        <f>A76+1</f>
        <v>7</v>
      </c>
      <c r="B77" s="67" t="s">
        <v>133</v>
      </c>
      <c r="C77" s="68" t="s">
        <v>11</v>
      </c>
      <c r="D77" s="55">
        <f>'[1]Линькова 2018'!D33</f>
        <v>74275.590570034095</v>
      </c>
      <c r="E77" s="55">
        <f>'[1]Линькова 2018'!E33</f>
        <v>43847.687380000003</v>
      </c>
      <c r="F77" s="76" t="str">
        <f>'[1]Линькова 2018'!F33</f>
        <v>Неисполнение плана обусловлено длительными сроками инициирования закупочных процедур на выполнение проектно-изыскательских работ по объектам технологического присоединения.</v>
      </c>
    </row>
    <row r="78" spans="1:6" ht="31.5" customHeight="1" thickBot="1" x14ac:dyDescent="0.3">
      <c r="A78" s="77" t="s">
        <v>134</v>
      </c>
      <c r="B78" s="67" t="s">
        <v>135</v>
      </c>
      <c r="C78" s="68" t="s">
        <v>136</v>
      </c>
      <c r="D78" s="55">
        <f>'[1]Линькова 2018'!D34</f>
        <v>71706.987307340547</v>
      </c>
      <c r="E78" s="55">
        <f>'[1]Линькова 2018'!E34</f>
        <v>40186.298940000001</v>
      </c>
      <c r="F78" s="78"/>
    </row>
    <row r="79" spans="1:6" ht="48" thickBot="1" x14ac:dyDescent="0.3">
      <c r="A79" s="79">
        <v>8</v>
      </c>
      <c r="B79" s="80" t="s">
        <v>137</v>
      </c>
      <c r="C79" s="81" t="s">
        <v>132</v>
      </c>
      <c r="D79" s="82">
        <f>'[1]Колесов 2018'!D35</f>
        <v>7.25</v>
      </c>
      <c r="E79" s="83" t="s">
        <v>22</v>
      </c>
      <c r="F79" s="84" t="str">
        <f>'[1]Колесов 2018'!F35</f>
        <v>Постановление Комитета тарифного регулирования Волгоградской области от 13.12.2013 №60/1</v>
      </c>
    </row>
    <row r="80" spans="1:6" ht="18.75" hidden="1" x14ac:dyDescent="0.25">
      <c r="A80" s="85"/>
      <c r="B80" s="86"/>
      <c r="C80" s="87"/>
      <c r="D80" s="86"/>
      <c r="E80" s="86"/>
    </row>
    <row r="81" spans="2:6" ht="47.25" customHeight="1" x14ac:dyDescent="0.25">
      <c r="B81" s="88" t="s">
        <v>138</v>
      </c>
      <c r="C81" s="88"/>
      <c r="D81" s="88"/>
      <c r="E81" s="88"/>
      <c r="F81" s="88"/>
    </row>
    <row r="82" spans="2:6" ht="66.75" customHeight="1" x14ac:dyDescent="0.25">
      <c r="B82" s="88" t="s">
        <v>139</v>
      </c>
      <c r="C82" s="88"/>
      <c r="D82" s="88"/>
      <c r="E82" s="88"/>
      <c r="F82" s="88"/>
    </row>
    <row r="84" spans="2:6" ht="47.25" customHeight="1" x14ac:dyDescent="0.25">
      <c r="B84" s="89"/>
      <c r="C84" s="89"/>
      <c r="D84" s="90"/>
    </row>
    <row r="87" spans="2:6" x14ac:dyDescent="0.25">
      <c r="D87" s="91"/>
      <c r="E87" s="91"/>
    </row>
    <row r="94" spans="2:6" x14ac:dyDescent="0.25">
      <c r="D94" s="92"/>
      <c r="E94" s="94"/>
      <c r="F94" s="93"/>
    </row>
    <row r="95" spans="2:6" x14ac:dyDescent="0.25">
      <c r="D95" s="92"/>
      <c r="E95" s="92"/>
      <c r="F95" s="93"/>
    </row>
    <row r="96" spans="2:6" x14ac:dyDescent="0.25">
      <c r="D96" s="92"/>
      <c r="E96" s="94"/>
      <c r="F96" s="93"/>
    </row>
    <row r="97" spans="4:6" x14ac:dyDescent="0.25">
      <c r="D97" s="92"/>
      <c r="E97" s="94"/>
      <c r="F97" s="93"/>
    </row>
  </sheetData>
  <mergeCells count="13">
    <mergeCell ref="B82:F82"/>
    <mergeCell ref="B84:C84"/>
    <mergeCell ref="A6:F6"/>
    <mergeCell ref="F25:F26"/>
    <mergeCell ref="F77:F78"/>
    <mergeCell ref="B81:F81"/>
    <mergeCell ref="D17:D18"/>
    <mergeCell ref="E17:E18"/>
    <mergeCell ref="D16:E16"/>
    <mergeCell ref="F16:F18"/>
    <mergeCell ref="A16:A18"/>
    <mergeCell ref="B16:B18"/>
    <mergeCell ref="C16:C18"/>
  </mergeCells>
  <pageMargins left="0" right="0" top="0" bottom="0" header="0.15748031496062992" footer="0.15748031496062992"/>
  <pageSetup paperSize="8" scale="62" fitToHeight="2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abSelected="1" view="pageBreakPreview" zoomScale="80" zoomScaleNormal="60" zoomScaleSheetLayoutView="80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18" sqref="F18:F19"/>
    </sheetView>
  </sheetViews>
  <sheetFormatPr defaultRowHeight="15" x14ac:dyDescent="0.25"/>
  <cols>
    <col min="1" max="1" width="13.5703125" style="174" customWidth="1"/>
    <col min="2" max="2" width="51.42578125" style="174" customWidth="1"/>
    <col min="3" max="3" width="13.5703125" style="175" customWidth="1"/>
    <col min="4" max="5" width="20.5703125" style="159" customWidth="1"/>
    <col min="6" max="6" width="63" style="159" customWidth="1"/>
    <col min="7" max="7" width="23.28515625" customWidth="1"/>
    <col min="8" max="9" width="9.140625" customWidth="1"/>
    <col min="217" max="217" width="11.85546875" customWidth="1"/>
    <col min="218" max="218" width="45.140625" customWidth="1"/>
    <col min="219" max="219" width="13.5703125" customWidth="1"/>
    <col min="220" max="220" width="19.28515625" customWidth="1"/>
    <col min="221" max="221" width="18.85546875" customWidth="1"/>
    <col min="222" max="222" width="18.5703125" customWidth="1"/>
    <col min="223" max="223" width="15.140625" customWidth="1"/>
    <col min="224" max="224" width="17" customWidth="1"/>
    <col min="225" max="225" width="19.7109375" customWidth="1"/>
    <col min="226" max="226" width="16.42578125" customWidth="1"/>
    <col min="227" max="227" width="4.140625" customWidth="1"/>
    <col min="228" max="230" width="0" hidden="1" customWidth="1"/>
    <col min="473" max="473" width="11.85546875" customWidth="1"/>
    <col min="474" max="474" width="45.140625" customWidth="1"/>
    <col min="475" max="475" width="13.5703125" customWidth="1"/>
    <col min="476" max="476" width="19.28515625" customWidth="1"/>
    <col min="477" max="477" width="18.85546875" customWidth="1"/>
    <col min="478" max="478" width="18.5703125" customWidth="1"/>
    <col min="479" max="479" width="15.140625" customWidth="1"/>
    <col min="480" max="480" width="17" customWidth="1"/>
    <col min="481" max="481" width="19.7109375" customWidth="1"/>
    <col min="482" max="482" width="16.42578125" customWidth="1"/>
    <col min="483" max="483" width="4.140625" customWidth="1"/>
    <col min="484" max="486" width="0" hidden="1" customWidth="1"/>
    <col min="729" max="729" width="11.85546875" customWidth="1"/>
    <col min="730" max="730" width="45.140625" customWidth="1"/>
    <col min="731" max="731" width="13.5703125" customWidth="1"/>
    <col min="732" max="732" width="19.28515625" customWidth="1"/>
    <col min="733" max="733" width="18.85546875" customWidth="1"/>
    <col min="734" max="734" width="18.5703125" customWidth="1"/>
    <col min="735" max="735" width="15.140625" customWidth="1"/>
    <col min="736" max="736" width="17" customWidth="1"/>
    <col min="737" max="737" width="19.7109375" customWidth="1"/>
    <col min="738" max="738" width="16.42578125" customWidth="1"/>
    <col min="739" max="739" width="4.140625" customWidth="1"/>
    <col min="740" max="742" width="0" hidden="1" customWidth="1"/>
    <col min="985" max="985" width="11.85546875" customWidth="1"/>
    <col min="986" max="986" width="45.140625" customWidth="1"/>
    <col min="987" max="987" width="13.5703125" customWidth="1"/>
    <col min="988" max="988" width="19.28515625" customWidth="1"/>
    <col min="989" max="989" width="18.85546875" customWidth="1"/>
    <col min="990" max="990" width="18.5703125" customWidth="1"/>
    <col min="991" max="991" width="15.140625" customWidth="1"/>
    <col min="992" max="992" width="17" customWidth="1"/>
    <col min="993" max="993" width="19.7109375" customWidth="1"/>
    <col min="994" max="994" width="16.42578125" customWidth="1"/>
    <col min="995" max="995" width="4.140625" customWidth="1"/>
    <col min="996" max="998" width="0" hidden="1" customWidth="1"/>
    <col min="1241" max="1241" width="11.85546875" customWidth="1"/>
    <col min="1242" max="1242" width="45.140625" customWidth="1"/>
    <col min="1243" max="1243" width="13.5703125" customWidth="1"/>
    <col min="1244" max="1244" width="19.28515625" customWidth="1"/>
    <col min="1245" max="1245" width="18.85546875" customWidth="1"/>
    <col min="1246" max="1246" width="18.5703125" customWidth="1"/>
    <col min="1247" max="1247" width="15.140625" customWidth="1"/>
    <col min="1248" max="1248" width="17" customWidth="1"/>
    <col min="1249" max="1249" width="19.7109375" customWidth="1"/>
    <col min="1250" max="1250" width="16.42578125" customWidth="1"/>
    <col min="1251" max="1251" width="4.140625" customWidth="1"/>
    <col min="1252" max="1254" width="0" hidden="1" customWidth="1"/>
    <col min="1497" max="1497" width="11.85546875" customWidth="1"/>
    <col min="1498" max="1498" width="45.140625" customWidth="1"/>
    <col min="1499" max="1499" width="13.5703125" customWidth="1"/>
    <col min="1500" max="1500" width="19.28515625" customWidth="1"/>
    <col min="1501" max="1501" width="18.85546875" customWidth="1"/>
    <col min="1502" max="1502" width="18.5703125" customWidth="1"/>
    <col min="1503" max="1503" width="15.140625" customWidth="1"/>
    <col min="1504" max="1504" width="17" customWidth="1"/>
    <col min="1505" max="1505" width="19.7109375" customWidth="1"/>
    <col min="1506" max="1506" width="16.42578125" customWidth="1"/>
    <col min="1507" max="1507" width="4.140625" customWidth="1"/>
    <col min="1508" max="1510" width="0" hidden="1" customWidth="1"/>
    <col min="1753" max="1753" width="11.85546875" customWidth="1"/>
    <col min="1754" max="1754" width="45.140625" customWidth="1"/>
    <col min="1755" max="1755" width="13.5703125" customWidth="1"/>
    <col min="1756" max="1756" width="19.28515625" customWidth="1"/>
    <col min="1757" max="1757" width="18.85546875" customWidth="1"/>
    <col min="1758" max="1758" width="18.5703125" customWidth="1"/>
    <col min="1759" max="1759" width="15.140625" customWidth="1"/>
    <col min="1760" max="1760" width="17" customWidth="1"/>
    <col min="1761" max="1761" width="19.7109375" customWidth="1"/>
    <col min="1762" max="1762" width="16.42578125" customWidth="1"/>
    <col min="1763" max="1763" width="4.140625" customWidth="1"/>
    <col min="1764" max="1766" width="0" hidden="1" customWidth="1"/>
    <col min="2009" max="2009" width="11.85546875" customWidth="1"/>
    <col min="2010" max="2010" width="45.140625" customWidth="1"/>
    <col min="2011" max="2011" width="13.5703125" customWidth="1"/>
    <col min="2012" max="2012" width="19.28515625" customWidth="1"/>
    <col min="2013" max="2013" width="18.85546875" customWidth="1"/>
    <col min="2014" max="2014" width="18.5703125" customWidth="1"/>
    <col min="2015" max="2015" width="15.140625" customWidth="1"/>
    <col min="2016" max="2016" width="17" customWidth="1"/>
    <col min="2017" max="2017" width="19.7109375" customWidth="1"/>
    <col min="2018" max="2018" width="16.42578125" customWidth="1"/>
    <col min="2019" max="2019" width="4.140625" customWidth="1"/>
    <col min="2020" max="2022" width="0" hidden="1" customWidth="1"/>
    <col min="2265" max="2265" width="11.85546875" customWidth="1"/>
    <col min="2266" max="2266" width="45.140625" customWidth="1"/>
    <col min="2267" max="2267" width="13.5703125" customWidth="1"/>
    <col min="2268" max="2268" width="19.28515625" customWidth="1"/>
    <col min="2269" max="2269" width="18.85546875" customWidth="1"/>
    <col min="2270" max="2270" width="18.5703125" customWidth="1"/>
    <col min="2271" max="2271" width="15.140625" customWidth="1"/>
    <col min="2272" max="2272" width="17" customWidth="1"/>
    <col min="2273" max="2273" width="19.7109375" customWidth="1"/>
    <col min="2274" max="2274" width="16.42578125" customWidth="1"/>
    <col min="2275" max="2275" width="4.140625" customWidth="1"/>
    <col min="2276" max="2278" width="0" hidden="1" customWidth="1"/>
    <col min="2521" max="2521" width="11.85546875" customWidth="1"/>
    <col min="2522" max="2522" width="45.140625" customWidth="1"/>
    <col min="2523" max="2523" width="13.5703125" customWidth="1"/>
    <col min="2524" max="2524" width="19.28515625" customWidth="1"/>
    <col min="2525" max="2525" width="18.85546875" customWidth="1"/>
    <col min="2526" max="2526" width="18.5703125" customWidth="1"/>
    <col min="2527" max="2527" width="15.140625" customWidth="1"/>
    <col min="2528" max="2528" width="17" customWidth="1"/>
    <col min="2529" max="2529" width="19.7109375" customWidth="1"/>
    <col min="2530" max="2530" width="16.42578125" customWidth="1"/>
    <col min="2531" max="2531" width="4.140625" customWidth="1"/>
    <col min="2532" max="2534" width="0" hidden="1" customWidth="1"/>
    <col min="2777" max="2777" width="11.85546875" customWidth="1"/>
    <col min="2778" max="2778" width="45.140625" customWidth="1"/>
    <col min="2779" max="2779" width="13.5703125" customWidth="1"/>
    <col min="2780" max="2780" width="19.28515625" customWidth="1"/>
    <col min="2781" max="2781" width="18.85546875" customWidth="1"/>
    <col min="2782" max="2782" width="18.5703125" customWidth="1"/>
    <col min="2783" max="2783" width="15.140625" customWidth="1"/>
    <col min="2784" max="2784" width="17" customWidth="1"/>
    <col min="2785" max="2785" width="19.7109375" customWidth="1"/>
    <col min="2786" max="2786" width="16.42578125" customWidth="1"/>
    <col min="2787" max="2787" width="4.140625" customWidth="1"/>
    <col min="2788" max="2790" width="0" hidden="1" customWidth="1"/>
    <col min="3033" max="3033" width="11.85546875" customWidth="1"/>
    <col min="3034" max="3034" width="45.140625" customWidth="1"/>
    <col min="3035" max="3035" width="13.5703125" customWidth="1"/>
    <col min="3036" max="3036" width="19.28515625" customWidth="1"/>
    <col min="3037" max="3037" width="18.85546875" customWidth="1"/>
    <col min="3038" max="3038" width="18.5703125" customWidth="1"/>
    <col min="3039" max="3039" width="15.140625" customWidth="1"/>
    <col min="3040" max="3040" width="17" customWidth="1"/>
    <col min="3041" max="3041" width="19.7109375" customWidth="1"/>
    <col min="3042" max="3042" width="16.42578125" customWidth="1"/>
    <col min="3043" max="3043" width="4.140625" customWidth="1"/>
    <col min="3044" max="3046" width="0" hidden="1" customWidth="1"/>
    <col min="3289" max="3289" width="11.85546875" customWidth="1"/>
    <col min="3290" max="3290" width="45.140625" customWidth="1"/>
    <col min="3291" max="3291" width="13.5703125" customWidth="1"/>
    <col min="3292" max="3292" width="19.28515625" customWidth="1"/>
    <col min="3293" max="3293" width="18.85546875" customWidth="1"/>
    <col min="3294" max="3294" width="18.5703125" customWidth="1"/>
    <col min="3295" max="3295" width="15.140625" customWidth="1"/>
    <col min="3296" max="3296" width="17" customWidth="1"/>
    <col min="3297" max="3297" width="19.7109375" customWidth="1"/>
    <col min="3298" max="3298" width="16.42578125" customWidth="1"/>
    <col min="3299" max="3299" width="4.140625" customWidth="1"/>
    <col min="3300" max="3302" width="0" hidden="1" customWidth="1"/>
    <col min="3545" max="3545" width="11.85546875" customWidth="1"/>
    <col min="3546" max="3546" width="45.140625" customWidth="1"/>
    <col min="3547" max="3547" width="13.5703125" customWidth="1"/>
    <col min="3548" max="3548" width="19.28515625" customWidth="1"/>
    <col min="3549" max="3549" width="18.85546875" customWidth="1"/>
    <col min="3550" max="3550" width="18.5703125" customWidth="1"/>
    <col min="3551" max="3551" width="15.140625" customWidth="1"/>
    <col min="3552" max="3552" width="17" customWidth="1"/>
    <col min="3553" max="3553" width="19.7109375" customWidth="1"/>
    <col min="3554" max="3554" width="16.42578125" customWidth="1"/>
    <col min="3555" max="3555" width="4.140625" customWidth="1"/>
    <col min="3556" max="3558" width="0" hidden="1" customWidth="1"/>
    <col min="3801" max="3801" width="11.85546875" customWidth="1"/>
    <col min="3802" max="3802" width="45.140625" customWidth="1"/>
    <col min="3803" max="3803" width="13.5703125" customWidth="1"/>
    <col min="3804" max="3804" width="19.28515625" customWidth="1"/>
    <col min="3805" max="3805" width="18.85546875" customWidth="1"/>
    <col min="3806" max="3806" width="18.5703125" customWidth="1"/>
    <col min="3807" max="3807" width="15.140625" customWidth="1"/>
    <col min="3808" max="3808" width="17" customWidth="1"/>
    <col min="3809" max="3809" width="19.7109375" customWidth="1"/>
    <col min="3810" max="3810" width="16.42578125" customWidth="1"/>
    <col min="3811" max="3811" width="4.140625" customWidth="1"/>
    <col min="3812" max="3814" width="0" hidden="1" customWidth="1"/>
    <col min="4057" max="4057" width="11.85546875" customWidth="1"/>
    <col min="4058" max="4058" width="45.140625" customWidth="1"/>
    <col min="4059" max="4059" width="13.5703125" customWidth="1"/>
    <col min="4060" max="4060" width="19.28515625" customWidth="1"/>
    <col min="4061" max="4061" width="18.85546875" customWidth="1"/>
    <col min="4062" max="4062" width="18.5703125" customWidth="1"/>
    <col min="4063" max="4063" width="15.140625" customWidth="1"/>
    <col min="4064" max="4064" width="17" customWidth="1"/>
    <col min="4065" max="4065" width="19.7109375" customWidth="1"/>
    <col min="4066" max="4066" width="16.42578125" customWidth="1"/>
    <col min="4067" max="4067" width="4.140625" customWidth="1"/>
    <col min="4068" max="4070" width="0" hidden="1" customWidth="1"/>
    <col min="4313" max="4313" width="11.85546875" customWidth="1"/>
    <col min="4314" max="4314" width="45.140625" customWidth="1"/>
    <col min="4315" max="4315" width="13.5703125" customWidth="1"/>
    <col min="4316" max="4316" width="19.28515625" customWidth="1"/>
    <col min="4317" max="4317" width="18.85546875" customWidth="1"/>
    <col min="4318" max="4318" width="18.5703125" customWidth="1"/>
    <col min="4319" max="4319" width="15.140625" customWidth="1"/>
    <col min="4320" max="4320" width="17" customWidth="1"/>
    <col min="4321" max="4321" width="19.7109375" customWidth="1"/>
    <col min="4322" max="4322" width="16.42578125" customWidth="1"/>
    <col min="4323" max="4323" width="4.140625" customWidth="1"/>
    <col min="4324" max="4326" width="0" hidden="1" customWidth="1"/>
    <col min="4569" max="4569" width="11.85546875" customWidth="1"/>
    <col min="4570" max="4570" width="45.140625" customWidth="1"/>
    <col min="4571" max="4571" width="13.5703125" customWidth="1"/>
    <col min="4572" max="4572" width="19.28515625" customWidth="1"/>
    <col min="4573" max="4573" width="18.85546875" customWidth="1"/>
    <col min="4574" max="4574" width="18.5703125" customWidth="1"/>
    <col min="4575" max="4575" width="15.140625" customWidth="1"/>
    <col min="4576" max="4576" width="17" customWidth="1"/>
    <col min="4577" max="4577" width="19.7109375" customWidth="1"/>
    <col min="4578" max="4578" width="16.42578125" customWidth="1"/>
    <col min="4579" max="4579" width="4.140625" customWidth="1"/>
    <col min="4580" max="4582" width="0" hidden="1" customWidth="1"/>
    <col min="4825" max="4825" width="11.85546875" customWidth="1"/>
    <col min="4826" max="4826" width="45.140625" customWidth="1"/>
    <col min="4827" max="4827" width="13.5703125" customWidth="1"/>
    <col min="4828" max="4828" width="19.28515625" customWidth="1"/>
    <col min="4829" max="4829" width="18.85546875" customWidth="1"/>
    <col min="4830" max="4830" width="18.5703125" customWidth="1"/>
    <col min="4831" max="4831" width="15.140625" customWidth="1"/>
    <col min="4832" max="4832" width="17" customWidth="1"/>
    <col min="4833" max="4833" width="19.7109375" customWidth="1"/>
    <col min="4834" max="4834" width="16.42578125" customWidth="1"/>
    <col min="4835" max="4835" width="4.140625" customWidth="1"/>
    <col min="4836" max="4838" width="0" hidden="1" customWidth="1"/>
    <col min="5081" max="5081" width="11.85546875" customWidth="1"/>
    <col min="5082" max="5082" width="45.140625" customWidth="1"/>
    <col min="5083" max="5083" width="13.5703125" customWidth="1"/>
    <col min="5084" max="5084" width="19.28515625" customWidth="1"/>
    <col min="5085" max="5085" width="18.85546875" customWidth="1"/>
    <col min="5086" max="5086" width="18.5703125" customWidth="1"/>
    <col min="5087" max="5087" width="15.140625" customWidth="1"/>
    <col min="5088" max="5088" width="17" customWidth="1"/>
    <col min="5089" max="5089" width="19.7109375" customWidth="1"/>
    <col min="5090" max="5090" width="16.42578125" customWidth="1"/>
    <col min="5091" max="5091" width="4.140625" customWidth="1"/>
    <col min="5092" max="5094" width="0" hidden="1" customWidth="1"/>
    <col min="5337" max="5337" width="11.85546875" customWidth="1"/>
    <col min="5338" max="5338" width="45.140625" customWidth="1"/>
    <col min="5339" max="5339" width="13.5703125" customWidth="1"/>
    <col min="5340" max="5340" width="19.28515625" customWidth="1"/>
    <col min="5341" max="5341" width="18.85546875" customWidth="1"/>
    <col min="5342" max="5342" width="18.5703125" customWidth="1"/>
    <col min="5343" max="5343" width="15.140625" customWidth="1"/>
    <col min="5344" max="5344" width="17" customWidth="1"/>
    <col min="5345" max="5345" width="19.7109375" customWidth="1"/>
    <col min="5346" max="5346" width="16.42578125" customWidth="1"/>
    <col min="5347" max="5347" width="4.140625" customWidth="1"/>
    <col min="5348" max="5350" width="0" hidden="1" customWidth="1"/>
    <col min="5593" max="5593" width="11.85546875" customWidth="1"/>
    <col min="5594" max="5594" width="45.140625" customWidth="1"/>
    <col min="5595" max="5595" width="13.5703125" customWidth="1"/>
    <col min="5596" max="5596" width="19.28515625" customWidth="1"/>
    <col min="5597" max="5597" width="18.85546875" customWidth="1"/>
    <col min="5598" max="5598" width="18.5703125" customWidth="1"/>
    <col min="5599" max="5599" width="15.140625" customWidth="1"/>
    <col min="5600" max="5600" width="17" customWidth="1"/>
    <col min="5601" max="5601" width="19.7109375" customWidth="1"/>
    <col min="5602" max="5602" width="16.42578125" customWidth="1"/>
    <col min="5603" max="5603" width="4.140625" customWidth="1"/>
    <col min="5604" max="5606" width="0" hidden="1" customWidth="1"/>
    <col min="5849" max="5849" width="11.85546875" customWidth="1"/>
    <col min="5850" max="5850" width="45.140625" customWidth="1"/>
    <col min="5851" max="5851" width="13.5703125" customWidth="1"/>
    <col min="5852" max="5852" width="19.28515625" customWidth="1"/>
    <col min="5853" max="5853" width="18.85546875" customWidth="1"/>
    <col min="5854" max="5854" width="18.5703125" customWidth="1"/>
    <col min="5855" max="5855" width="15.140625" customWidth="1"/>
    <col min="5856" max="5856" width="17" customWidth="1"/>
    <col min="5857" max="5857" width="19.7109375" customWidth="1"/>
    <col min="5858" max="5858" width="16.42578125" customWidth="1"/>
    <col min="5859" max="5859" width="4.140625" customWidth="1"/>
    <col min="5860" max="5862" width="0" hidden="1" customWidth="1"/>
    <col min="6105" max="6105" width="11.85546875" customWidth="1"/>
    <col min="6106" max="6106" width="45.140625" customWidth="1"/>
    <col min="6107" max="6107" width="13.5703125" customWidth="1"/>
    <col min="6108" max="6108" width="19.28515625" customWidth="1"/>
    <col min="6109" max="6109" width="18.85546875" customWidth="1"/>
    <col min="6110" max="6110" width="18.5703125" customWidth="1"/>
    <col min="6111" max="6111" width="15.140625" customWidth="1"/>
    <col min="6112" max="6112" width="17" customWidth="1"/>
    <col min="6113" max="6113" width="19.7109375" customWidth="1"/>
    <col min="6114" max="6114" width="16.42578125" customWidth="1"/>
    <col min="6115" max="6115" width="4.140625" customWidth="1"/>
    <col min="6116" max="6118" width="0" hidden="1" customWidth="1"/>
    <col min="6361" max="6361" width="11.85546875" customWidth="1"/>
    <col min="6362" max="6362" width="45.140625" customWidth="1"/>
    <col min="6363" max="6363" width="13.5703125" customWidth="1"/>
    <col min="6364" max="6364" width="19.28515625" customWidth="1"/>
    <col min="6365" max="6365" width="18.85546875" customWidth="1"/>
    <col min="6366" max="6366" width="18.5703125" customWidth="1"/>
    <col min="6367" max="6367" width="15.140625" customWidth="1"/>
    <col min="6368" max="6368" width="17" customWidth="1"/>
    <col min="6369" max="6369" width="19.7109375" customWidth="1"/>
    <col min="6370" max="6370" width="16.42578125" customWidth="1"/>
    <col min="6371" max="6371" width="4.140625" customWidth="1"/>
    <col min="6372" max="6374" width="0" hidden="1" customWidth="1"/>
    <col min="6617" max="6617" width="11.85546875" customWidth="1"/>
    <col min="6618" max="6618" width="45.140625" customWidth="1"/>
    <col min="6619" max="6619" width="13.5703125" customWidth="1"/>
    <col min="6620" max="6620" width="19.28515625" customWidth="1"/>
    <col min="6621" max="6621" width="18.85546875" customWidth="1"/>
    <col min="6622" max="6622" width="18.5703125" customWidth="1"/>
    <col min="6623" max="6623" width="15.140625" customWidth="1"/>
    <col min="6624" max="6624" width="17" customWidth="1"/>
    <col min="6625" max="6625" width="19.7109375" customWidth="1"/>
    <col min="6626" max="6626" width="16.42578125" customWidth="1"/>
    <col min="6627" max="6627" width="4.140625" customWidth="1"/>
    <col min="6628" max="6630" width="0" hidden="1" customWidth="1"/>
    <col min="6873" max="6873" width="11.85546875" customWidth="1"/>
    <col min="6874" max="6874" width="45.140625" customWidth="1"/>
    <col min="6875" max="6875" width="13.5703125" customWidth="1"/>
    <col min="6876" max="6876" width="19.28515625" customWidth="1"/>
    <col min="6877" max="6877" width="18.85546875" customWidth="1"/>
    <col min="6878" max="6878" width="18.5703125" customWidth="1"/>
    <col min="6879" max="6879" width="15.140625" customWidth="1"/>
    <col min="6880" max="6880" width="17" customWidth="1"/>
    <col min="6881" max="6881" width="19.7109375" customWidth="1"/>
    <col min="6882" max="6882" width="16.42578125" customWidth="1"/>
    <col min="6883" max="6883" width="4.140625" customWidth="1"/>
    <col min="6884" max="6886" width="0" hidden="1" customWidth="1"/>
    <col min="7129" max="7129" width="11.85546875" customWidth="1"/>
    <col min="7130" max="7130" width="45.140625" customWidth="1"/>
    <col min="7131" max="7131" width="13.5703125" customWidth="1"/>
    <col min="7132" max="7132" width="19.28515625" customWidth="1"/>
    <col min="7133" max="7133" width="18.85546875" customWidth="1"/>
    <col min="7134" max="7134" width="18.5703125" customWidth="1"/>
    <col min="7135" max="7135" width="15.140625" customWidth="1"/>
    <col min="7136" max="7136" width="17" customWidth="1"/>
    <col min="7137" max="7137" width="19.7109375" customWidth="1"/>
    <col min="7138" max="7138" width="16.42578125" customWidth="1"/>
    <col min="7139" max="7139" width="4.140625" customWidth="1"/>
    <col min="7140" max="7142" width="0" hidden="1" customWidth="1"/>
    <col min="7385" max="7385" width="11.85546875" customWidth="1"/>
    <col min="7386" max="7386" width="45.140625" customWidth="1"/>
    <col min="7387" max="7387" width="13.5703125" customWidth="1"/>
    <col min="7388" max="7388" width="19.28515625" customWidth="1"/>
    <col min="7389" max="7389" width="18.85546875" customWidth="1"/>
    <col min="7390" max="7390" width="18.5703125" customWidth="1"/>
    <col min="7391" max="7391" width="15.140625" customWidth="1"/>
    <col min="7392" max="7392" width="17" customWidth="1"/>
    <col min="7393" max="7393" width="19.7109375" customWidth="1"/>
    <col min="7394" max="7394" width="16.42578125" customWidth="1"/>
    <col min="7395" max="7395" width="4.140625" customWidth="1"/>
    <col min="7396" max="7398" width="0" hidden="1" customWidth="1"/>
    <col min="7641" max="7641" width="11.85546875" customWidth="1"/>
    <col min="7642" max="7642" width="45.140625" customWidth="1"/>
    <col min="7643" max="7643" width="13.5703125" customWidth="1"/>
    <col min="7644" max="7644" width="19.28515625" customWidth="1"/>
    <col min="7645" max="7645" width="18.85546875" customWidth="1"/>
    <col min="7646" max="7646" width="18.5703125" customWidth="1"/>
    <col min="7647" max="7647" width="15.140625" customWidth="1"/>
    <col min="7648" max="7648" width="17" customWidth="1"/>
    <col min="7649" max="7649" width="19.7109375" customWidth="1"/>
    <col min="7650" max="7650" width="16.42578125" customWidth="1"/>
    <col min="7651" max="7651" width="4.140625" customWidth="1"/>
    <col min="7652" max="7654" width="0" hidden="1" customWidth="1"/>
    <col min="7897" max="7897" width="11.85546875" customWidth="1"/>
    <col min="7898" max="7898" width="45.140625" customWidth="1"/>
    <col min="7899" max="7899" width="13.5703125" customWidth="1"/>
    <col min="7900" max="7900" width="19.28515625" customWidth="1"/>
    <col min="7901" max="7901" width="18.85546875" customWidth="1"/>
    <col min="7902" max="7902" width="18.5703125" customWidth="1"/>
    <col min="7903" max="7903" width="15.140625" customWidth="1"/>
    <col min="7904" max="7904" width="17" customWidth="1"/>
    <col min="7905" max="7905" width="19.7109375" customWidth="1"/>
    <col min="7906" max="7906" width="16.42578125" customWidth="1"/>
    <col min="7907" max="7907" width="4.140625" customWidth="1"/>
    <col min="7908" max="7910" width="0" hidden="1" customWidth="1"/>
    <col min="8153" max="8153" width="11.85546875" customWidth="1"/>
    <col min="8154" max="8154" width="45.140625" customWidth="1"/>
    <col min="8155" max="8155" width="13.5703125" customWidth="1"/>
    <col min="8156" max="8156" width="19.28515625" customWidth="1"/>
    <col min="8157" max="8157" width="18.85546875" customWidth="1"/>
    <col min="8158" max="8158" width="18.5703125" customWidth="1"/>
    <col min="8159" max="8159" width="15.140625" customWidth="1"/>
    <col min="8160" max="8160" width="17" customWidth="1"/>
    <col min="8161" max="8161" width="19.7109375" customWidth="1"/>
    <col min="8162" max="8162" width="16.42578125" customWidth="1"/>
    <col min="8163" max="8163" width="4.140625" customWidth="1"/>
    <col min="8164" max="8166" width="0" hidden="1" customWidth="1"/>
    <col min="8409" max="8409" width="11.85546875" customWidth="1"/>
    <col min="8410" max="8410" width="45.140625" customWidth="1"/>
    <col min="8411" max="8411" width="13.5703125" customWidth="1"/>
    <col min="8412" max="8412" width="19.28515625" customWidth="1"/>
    <col min="8413" max="8413" width="18.85546875" customWidth="1"/>
    <col min="8414" max="8414" width="18.5703125" customWidth="1"/>
    <col min="8415" max="8415" width="15.140625" customWidth="1"/>
    <col min="8416" max="8416" width="17" customWidth="1"/>
    <col min="8417" max="8417" width="19.7109375" customWidth="1"/>
    <col min="8418" max="8418" width="16.42578125" customWidth="1"/>
    <col min="8419" max="8419" width="4.140625" customWidth="1"/>
    <col min="8420" max="8422" width="0" hidden="1" customWidth="1"/>
    <col min="8665" max="8665" width="11.85546875" customWidth="1"/>
    <col min="8666" max="8666" width="45.140625" customWidth="1"/>
    <col min="8667" max="8667" width="13.5703125" customWidth="1"/>
    <col min="8668" max="8668" width="19.28515625" customWidth="1"/>
    <col min="8669" max="8669" width="18.85546875" customWidth="1"/>
    <col min="8670" max="8670" width="18.5703125" customWidth="1"/>
    <col min="8671" max="8671" width="15.140625" customWidth="1"/>
    <col min="8672" max="8672" width="17" customWidth="1"/>
    <col min="8673" max="8673" width="19.7109375" customWidth="1"/>
    <col min="8674" max="8674" width="16.42578125" customWidth="1"/>
    <col min="8675" max="8675" width="4.140625" customWidth="1"/>
    <col min="8676" max="8678" width="0" hidden="1" customWidth="1"/>
    <col min="8921" max="8921" width="11.85546875" customWidth="1"/>
    <col min="8922" max="8922" width="45.140625" customWidth="1"/>
    <col min="8923" max="8923" width="13.5703125" customWidth="1"/>
    <col min="8924" max="8924" width="19.28515625" customWidth="1"/>
    <col min="8925" max="8925" width="18.85546875" customWidth="1"/>
    <col min="8926" max="8926" width="18.5703125" customWidth="1"/>
    <col min="8927" max="8927" width="15.140625" customWidth="1"/>
    <col min="8928" max="8928" width="17" customWidth="1"/>
    <col min="8929" max="8929" width="19.7109375" customWidth="1"/>
    <col min="8930" max="8930" width="16.42578125" customWidth="1"/>
    <col min="8931" max="8931" width="4.140625" customWidth="1"/>
    <col min="8932" max="8934" width="0" hidden="1" customWidth="1"/>
    <col min="9177" max="9177" width="11.85546875" customWidth="1"/>
    <col min="9178" max="9178" width="45.140625" customWidth="1"/>
    <col min="9179" max="9179" width="13.5703125" customWidth="1"/>
    <col min="9180" max="9180" width="19.28515625" customWidth="1"/>
    <col min="9181" max="9181" width="18.85546875" customWidth="1"/>
    <col min="9182" max="9182" width="18.5703125" customWidth="1"/>
    <col min="9183" max="9183" width="15.140625" customWidth="1"/>
    <col min="9184" max="9184" width="17" customWidth="1"/>
    <col min="9185" max="9185" width="19.7109375" customWidth="1"/>
    <col min="9186" max="9186" width="16.42578125" customWidth="1"/>
    <col min="9187" max="9187" width="4.140625" customWidth="1"/>
    <col min="9188" max="9190" width="0" hidden="1" customWidth="1"/>
    <col min="9433" max="9433" width="11.85546875" customWidth="1"/>
    <col min="9434" max="9434" width="45.140625" customWidth="1"/>
    <col min="9435" max="9435" width="13.5703125" customWidth="1"/>
    <col min="9436" max="9436" width="19.28515625" customWidth="1"/>
    <col min="9437" max="9437" width="18.85546875" customWidth="1"/>
    <col min="9438" max="9438" width="18.5703125" customWidth="1"/>
    <col min="9439" max="9439" width="15.140625" customWidth="1"/>
    <col min="9440" max="9440" width="17" customWidth="1"/>
    <col min="9441" max="9441" width="19.7109375" customWidth="1"/>
    <col min="9442" max="9442" width="16.42578125" customWidth="1"/>
    <col min="9443" max="9443" width="4.140625" customWidth="1"/>
    <col min="9444" max="9446" width="0" hidden="1" customWidth="1"/>
    <col min="9689" max="9689" width="11.85546875" customWidth="1"/>
    <col min="9690" max="9690" width="45.140625" customWidth="1"/>
    <col min="9691" max="9691" width="13.5703125" customWidth="1"/>
    <col min="9692" max="9692" width="19.28515625" customWidth="1"/>
    <col min="9693" max="9693" width="18.85546875" customWidth="1"/>
    <col min="9694" max="9694" width="18.5703125" customWidth="1"/>
    <col min="9695" max="9695" width="15.140625" customWidth="1"/>
    <col min="9696" max="9696" width="17" customWidth="1"/>
    <col min="9697" max="9697" width="19.7109375" customWidth="1"/>
    <col min="9698" max="9698" width="16.42578125" customWidth="1"/>
    <col min="9699" max="9699" width="4.140625" customWidth="1"/>
    <col min="9700" max="9702" width="0" hidden="1" customWidth="1"/>
    <col min="9945" max="9945" width="11.85546875" customWidth="1"/>
    <col min="9946" max="9946" width="45.140625" customWidth="1"/>
    <col min="9947" max="9947" width="13.5703125" customWidth="1"/>
    <col min="9948" max="9948" width="19.28515625" customWidth="1"/>
    <col min="9949" max="9949" width="18.85546875" customWidth="1"/>
    <col min="9950" max="9950" width="18.5703125" customWidth="1"/>
    <col min="9951" max="9951" width="15.140625" customWidth="1"/>
    <col min="9952" max="9952" width="17" customWidth="1"/>
    <col min="9953" max="9953" width="19.7109375" customWidth="1"/>
    <col min="9954" max="9954" width="16.42578125" customWidth="1"/>
    <col min="9955" max="9955" width="4.140625" customWidth="1"/>
    <col min="9956" max="9958" width="0" hidden="1" customWidth="1"/>
    <col min="10201" max="10201" width="11.85546875" customWidth="1"/>
    <col min="10202" max="10202" width="45.140625" customWidth="1"/>
    <col min="10203" max="10203" width="13.5703125" customWidth="1"/>
    <col min="10204" max="10204" width="19.28515625" customWidth="1"/>
    <col min="10205" max="10205" width="18.85546875" customWidth="1"/>
    <col min="10206" max="10206" width="18.5703125" customWidth="1"/>
    <col min="10207" max="10207" width="15.140625" customWidth="1"/>
    <col min="10208" max="10208" width="17" customWidth="1"/>
    <col min="10209" max="10209" width="19.7109375" customWidth="1"/>
    <col min="10210" max="10210" width="16.42578125" customWidth="1"/>
    <col min="10211" max="10211" width="4.140625" customWidth="1"/>
    <col min="10212" max="10214" width="0" hidden="1" customWidth="1"/>
    <col min="10457" max="10457" width="11.85546875" customWidth="1"/>
    <col min="10458" max="10458" width="45.140625" customWidth="1"/>
    <col min="10459" max="10459" width="13.5703125" customWidth="1"/>
    <col min="10460" max="10460" width="19.28515625" customWidth="1"/>
    <col min="10461" max="10461" width="18.85546875" customWidth="1"/>
    <col min="10462" max="10462" width="18.5703125" customWidth="1"/>
    <col min="10463" max="10463" width="15.140625" customWidth="1"/>
    <col min="10464" max="10464" width="17" customWidth="1"/>
    <col min="10465" max="10465" width="19.7109375" customWidth="1"/>
    <col min="10466" max="10466" width="16.42578125" customWidth="1"/>
    <col min="10467" max="10467" width="4.140625" customWidth="1"/>
    <col min="10468" max="10470" width="0" hidden="1" customWidth="1"/>
    <col min="10713" max="10713" width="11.85546875" customWidth="1"/>
    <col min="10714" max="10714" width="45.140625" customWidth="1"/>
    <col min="10715" max="10715" width="13.5703125" customWidth="1"/>
    <col min="10716" max="10716" width="19.28515625" customWidth="1"/>
    <col min="10717" max="10717" width="18.85546875" customWidth="1"/>
    <col min="10718" max="10718" width="18.5703125" customWidth="1"/>
    <col min="10719" max="10719" width="15.140625" customWidth="1"/>
    <col min="10720" max="10720" width="17" customWidth="1"/>
    <col min="10721" max="10721" width="19.7109375" customWidth="1"/>
    <col min="10722" max="10722" width="16.42578125" customWidth="1"/>
    <col min="10723" max="10723" width="4.140625" customWidth="1"/>
    <col min="10724" max="10726" width="0" hidden="1" customWidth="1"/>
    <col min="10969" max="10969" width="11.85546875" customWidth="1"/>
    <col min="10970" max="10970" width="45.140625" customWidth="1"/>
    <col min="10971" max="10971" width="13.5703125" customWidth="1"/>
    <col min="10972" max="10972" width="19.28515625" customWidth="1"/>
    <col min="10973" max="10973" width="18.85546875" customWidth="1"/>
    <col min="10974" max="10974" width="18.5703125" customWidth="1"/>
    <col min="10975" max="10975" width="15.140625" customWidth="1"/>
    <col min="10976" max="10976" width="17" customWidth="1"/>
    <col min="10977" max="10977" width="19.7109375" customWidth="1"/>
    <col min="10978" max="10978" width="16.42578125" customWidth="1"/>
    <col min="10979" max="10979" width="4.140625" customWidth="1"/>
    <col min="10980" max="10982" width="0" hidden="1" customWidth="1"/>
    <col min="11225" max="11225" width="11.85546875" customWidth="1"/>
    <col min="11226" max="11226" width="45.140625" customWidth="1"/>
    <col min="11227" max="11227" width="13.5703125" customWidth="1"/>
    <col min="11228" max="11228" width="19.28515625" customWidth="1"/>
    <col min="11229" max="11229" width="18.85546875" customWidth="1"/>
    <col min="11230" max="11230" width="18.5703125" customWidth="1"/>
    <col min="11231" max="11231" width="15.140625" customWidth="1"/>
    <col min="11232" max="11232" width="17" customWidth="1"/>
    <col min="11233" max="11233" width="19.7109375" customWidth="1"/>
    <col min="11234" max="11234" width="16.42578125" customWidth="1"/>
    <col min="11235" max="11235" width="4.140625" customWidth="1"/>
    <col min="11236" max="11238" width="0" hidden="1" customWidth="1"/>
    <col min="11481" max="11481" width="11.85546875" customWidth="1"/>
    <col min="11482" max="11482" width="45.140625" customWidth="1"/>
    <col min="11483" max="11483" width="13.5703125" customWidth="1"/>
    <col min="11484" max="11484" width="19.28515625" customWidth="1"/>
    <col min="11485" max="11485" width="18.85546875" customWidth="1"/>
    <col min="11486" max="11486" width="18.5703125" customWidth="1"/>
    <col min="11487" max="11487" width="15.140625" customWidth="1"/>
    <col min="11488" max="11488" width="17" customWidth="1"/>
    <col min="11489" max="11489" width="19.7109375" customWidth="1"/>
    <col min="11490" max="11490" width="16.42578125" customWidth="1"/>
    <col min="11491" max="11491" width="4.140625" customWidth="1"/>
    <col min="11492" max="11494" width="0" hidden="1" customWidth="1"/>
    <col min="11737" max="11737" width="11.85546875" customWidth="1"/>
    <col min="11738" max="11738" width="45.140625" customWidth="1"/>
    <col min="11739" max="11739" width="13.5703125" customWidth="1"/>
    <col min="11740" max="11740" width="19.28515625" customWidth="1"/>
    <col min="11741" max="11741" width="18.85546875" customWidth="1"/>
    <col min="11742" max="11742" width="18.5703125" customWidth="1"/>
    <col min="11743" max="11743" width="15.140625" customWidth="1"/>
    <col min="11744" max="11744" width="17" customWidth="1"/>
    <col min="11745" max="11745" width="19.7109375" customWidth="1"/>
    <col min="11746" max="11746" width="16.42578125" customWidth="1"/>
    <col min="11747" max="11747" width="4.140625" customWidth="1"/>
    <col min="11748" max="11750" width="0" hidden="1" customWidth="1"/>
    <col min="11993" max="11993" width="11.85546875" customWidth="1"/>
    <col min="11994" max="11994" width="45.140625" customWidth="1"/>
    <col min="11995" max="11995" width="13.5703125" customWidth="1"/>
    <col min="11996" max="11996" width="19.28515625" customWidth="1"/>
    <col min="11997" max="11997" width="18.85546875" customWidth="1"/>
    <col min="11998" max="11998" width="18.5703125" customWidth="1"/>
    <col min="11999" max="11999" width="15.140625" customWidth="1"/>
    <col min="12000" max="12000" width="17" customWidth="1"/>
    <col min="12001" max="12001" width="19.7109375" customWidth="1"/>
    <col min="12002" max="12002" width="16.42578125" customWidth="1"/>
    <col min="12003" max="12003" width="4.140625" customWidth="1"/>
    <col min="12004" max="12006" width="0" hidden="1" customWidth="1"/>
    <col min="12249" max="12249" width="11.85546875" customWidth="1"/>
    <col min="12250" max="12250" width="45.140625" customWidth="1"/>
    <col min="12251" max="12251" width="13.5703125" customWidth="1"/>
    <col min="12252" max="12252" width="19.28515625" customWidth="1"/>
    <col min="12253" max="12253" width="18.85546875" customWidth="1"/>
    <col min="12254" max="12254" width="18.5703125" customWidth="1"/>
    <col min="12255" max="12255" width="15.140625" customWidth="1"/>
    <col min="12256" max="12256" width="17" customWidth="1"/>
    <col min="12257" max="12257" width="19.7109375" customWidth="1"/>
    <col min="12258" max="12258" width="16.42578125" customWidth="1"/>
    <col min="12259" max="12259" width="4.140625" customWidth="1"/>
    <col min="12260" max="12262" width="0" hidden="1" customWidth="1"/>
    <col min="12505" max="12505" width="11.85546875" customWidth="1"/>
    <col min="12506" max="12506" width="45.140625" customWidth="1"/>
    <col min="12507" max="12507" width="13.5703125" customWidth="1"/>
    <col min="12508" max="12508" width="19.28515625" customWidth="1"/>
    <col min="12509" max="12509" width="18.85546875" customWidth="1"/>
    <col min="12510" max="12510" width="18.5703125" customWidth="1"/>
    <col min="12511" max="12511" width="15.140625" customWidth="1"/>
    <col min="12512" max="12512" width="17" customWidth="1"/>
    <col min="12513" max="12513" width="19.7109375" customWidth="1"/>
    <col min="12514" max="12514" width="16.42578125" customWidth="1"/>
    <col min="12515" max="12515" width="4.140625" customWidth="1"/>
    <col min="12516" max="12518" width="0" hidden="1" customWidth="1"/>
    <col min="12761" max="12761" width="11.85546875" customWidth="1"/>
    <col min="12762" max="12762" width="45.140625" customWidth="1"/>
    <col min="12763" max="12763" width="13.5703125" customWidth="1"/>
    <col min="12764" max="12764" width="19.28515625" customWidth="1"/>
    <col min="12765" max="12765" width="18.85546875" customWidth="1"/>
    <col min="12766" max="12766" width="18.5703125" customWidth="1"/>
    <col min="12767" max="12767" width="15.140625" customWidth="1"/>
    <col min="12768" max="12768" width="17" customWidth="1"/>
    <col min="12769" max="12769" width="19.7109375" customWidth="1"/>
    <col min="12770" max="12770" width="16.42578125" customWidth="1"/>
    <col min="12771" max="12771" width="4.140625" customWidth="1"/>
    <col min="12772" max="12774" width="0" hidden="1" customWidth="1"/>
    <col min="13017" max="13017" width="11.85546875" customWidth="1"/>
    <col min="13018" max="13018" width="45.140625" customWidth="1"/>
    <col min="13019" max="13019" width="13.5703125" customWidth="1"/>
    <col min="13020" max="13020" width="19.28515625" customWidth="1"/>
    <col min="13021" max="13021" width="18.85546875" customWidth="1"/>
    <col min="13022" max="13022" width="18.5703125" customWidth="1"/>
    <col min="13023" max="13023" width="15.140625" customWidth="1"/>
    <col min="13024" max="13024" width="17" customWidth="1"/>
    <col min="13025" max="13025" width="19.7109375" customWidth="1"/>
    <col min="13026" max="13026" width="16.42578125" customWidth="1"/>
    <col min="13027" max="13027" width="4.140625" customWidth="1"/>
    <col min="13028" max="13030" width="0" hidden="1" customWidth="1"/>
    <col min="13273" max="13273" width="11.85546875" customWidth="1"/>
    <col min="13274" max="13274" width="45.140625" customWidth="1"/>
    <col min="13275" max="13275" width="13.5703125" customWidth="1"/>
    <col min="13276" max="13276" width="19.28515625" customWidth="1"/>
    <col min="13277" max="13277" width="18.85546875" customWidth="1"/>
    <col min="13278" max="13278" width="18.5703125" customWidth="1"/>
    <col min="13279" max="13279" width="15.140625" customWidth="1"/>
    <col min="13280" max="13280" width="17" customWidth="1"/>
    <col min="13281" max="13281" width="19.7109375" customWidth="1"/>
    <col min="13282" max="13282" width="16.42578125" customWidth="1"/>
    <col min="13283" max="13283" width="4.140625" customWidth="1"/>
    <col min="13284" max="13286" width="0" hidden="1" customWidth="1"/>
    <col min="13529" max="13529" width="11.85546875" customWidth="1"/>
    <col min="13530" max="13530" width="45.140625" customWidth="1"/>
    <col min="13531" max="13531" width="13.5703125" customWidth="1"/>
    <col min="13532" max="13532" width="19.28515625" customWidth="1"/>
    <col min="13533" max="13533" width="18.85546875" customWidth="1"/>
    <col min="13534" max="13534" width="18.5703125" customWidth="1"/>
    <col min="13535" max="13535" width="15.140625" customWidth="1"/>
    <col min="13536" max="13536" width="17" customWidth="1"/>
    <col min="13537" max="13537" width="19.7109375" customWidth="1"/>
    <col min="13538" max="13538" width="16.42578125" customWidth="1"/>
    <col min="13539" max="13539" width="4.140625" customWidth="1"/>
    <col min="13540" max="13542" width="0" hidden="1" customWidth="1"/>
    <col min="13785" max="13785" width="11.85546875" customWidth="1"/>
    <col min="13786" max="13786" width="45.140625" customWidth="1"/>
    <col min="13787" max="13787" width="13.5703125" customWidth="1"/>
    <col min="13788" max="13788" width="19.28515625" customWidth="1"/>
    <col min="13789" max="13789" width="18.85546875" customWidth="1"/>
    <col min="13790" max="13790" width="18.5703125" customWidth="1"/>
    <col min="13791" max="13791" width="15.140625" customWidth="1"/>
    <col min="13792" max="13792" width="17" customWidth="1"/>
    <col min="13793" max="13793" width="19.7109375" customWidth="1"/>
    <col min="13794" max="13794" width="16.42578125" customWidth="1"/>
    <col min="13795" max="13795" width="4.140625" customWidth="1"/>
    <col min="13796" max="13798" width="0" hidden="1" customWidth="1"/>
    <col min="14041" max="14041" width="11.85546875" customWidth="1"/>
    <col min="14042" max="14042" width="45.140625" customWidth="1"/>
    <col min="14043" max="14043" width="13.5703125" customWidth="1"/>
    <col min="14044" max="14044" width="19.28515625" customWidth="1"/>
    <col min="14045" max="14045" width="18.85546875" customWidth="1"/>
    <col min="14046" max="14046" width="18.5703125" customWidth="1"/>
    <col min="14047" max="14047" width="15.140625" customWidth="1"/>
    <col min="14048" max="14048" width="17" customWidth="1"/>
    <col min="14049" max="14049" width="19.7109375" customWidth="1"/>
    <col min="14050" max="14050" width="16.42578125" customWidth="1"/>
    <col min="14051" max="14051" width="4.140625" customWidth="1"/>
    <col min="14052" max="14054" width="0" hidden="1" customWidth="1"/>
    <col min="14297" max="14297" width="11.85546875" customWidth="1"/>
    <col min="14298" max="14298" width="45.140625" customWidth="1"/>
    <col min="14299" max="14299" width="13.5703125" customWidth="1"/>
    <col min="14300" max="14300" width="19.28515625" customWidth="1"/>
    <col min="14301" max="14301" width="18.85546875" customWidth="1"/>
    <col min="14302" max="14302" width="18.5703125" customWidth="1"/>
    <col min="14303" max="14303" width="15.140625" customWidth="1"/>
    <col min="14304" max="14304" width="17" customWidth="1"/>
    <col min="14305" max="14305" width="19.7109375" customWidth="1"/>
    <col min="14306" max="14306" width="16.42578125" customWidth="1"/>
    <col min="14307" max="14307" width="4.140625" customWidth="1"/>
    <col min="14308" max="14310" width="0" hidden="1" customWidth="1"/>
    <col min="14553" max="14553" width="11.85546875" customWidth="1"/>
    <col min="14554" max="14554" width="45.140625" customWidth="1"/>
    <col min="14555" max="14555" width="13.5703125" customWidth="1"/>
    <col min="14556" max="14556" width="19.28515625" customWidth="1"/>
    <col min="14557" max="14557" width="18.85546875" customWidth="1"/>
    <col min="14558" max="14558" width="18.5703125" customWidth="1"/>
    <col min="14559" max="14559" width="15.140625" customWidth="1"/>
    <col min="14560" max="14560" width="17" customWidth="1"/>
    <col min="14561" max="14561" width="19.7109375" customWidth="1"/>
    <col min="14562" max="14562" width="16.42578125" customWidth="1"/>
    <col min="14563" max="14563" width="4.140625" customWidth="1"/>
    <col min="14564" max="14566" width="0" hidden="1" customWidth="1"/>
    <col min="14809" max="14809" width="11.85546875" customWidth="1"/>
    <col min="14810" max="14810" width="45.140625" customWidth="1"/>
    <col min="14811" max="14811" width="13.5703125" customWidth="1"/>
    <col min="14812" max="14812" width="19.28515625" customWidth="1"/>
    <col min="14813" max="14813" width="18.85546875" customWidth="1"/>
    <col min="14814" max="14814" width="18.5703125" customWidth="1"/>
    <col min="14815" max="14815" width="15.140625" customWidth="1"/>
    <col min="14816" max="14816" width="17" customWidth="1"/>
    <col min="14817" max="14817" width="19.7109375" customWidth="1"/>
    <col min="14818" max="14818" width="16.42578125" customWidth="1"/>
    <col min="14819" max="14819" width="4.140625" customWidth="1"/>
    <col min="14820" max="14822" width="0" hidden="1" customWidth="1"/>
    <col min="15065" max="15065" width="11.85546875" customWidth="1"/>
    <col min="15066" max="15066" width="45.140625" customWidth="1"/>
    <col min="15067" max="15067" width="13.5703125" customWidth="1"/>
    <col min="15068" max="15068" width="19.28515625" customWidth="1"/>
    <col min="15069" max="15069" width="18.85546875" customWidth="1"/>
    <col min="15070" max="15070" width="18.5703125" customWidth="1"/>
    <col min="15071" max="15071" width="15.140625" customWidth="1"/>
    <col min="15072" max="15072" width="17" customWidth="1"/>
    <col min="15073" max="15073" width="19.7109375" customWidth="1"/>
    <col min="15074" max="15074" width="16.42578125" customWidth="1"/>
    <col min="15075" max="15075" width="4.140625" customWidth="1"/>
    <col min="15076" max="15078" width="0" hidden="1" customWidth="1"/>
    <col min="15321" max="15321" width="11.85546875" customWidth="1"/>
    <col min="15322" max="15322" width="45.140625" customWidth="1"/>
    <col min="15323" max="15323" width="13.5703125" customWidth="1"/>
    <col min="15324" max="15324" width="19.28515625" customWidth="1"/>
    <col min="15325" max="15325" width="18.85546875" customWidth="1"/>
    <col min="15326" max="15326" width="18.5703125" customWidth="1"/>
    <col min="15327" max="15327" width="15.140625" customWidth="1"/>
    <col min="15328" max="15328" width="17" customWidth="1"/>
    <col min="15329" max="15329" width="19.7109375" customWidth="1"/>
    <col min="15330" max="15330" width="16.42578125" customWidth="1"/>
    <col min="15331" max="15331" width="4.140625" customWidth="1"/>
    <col min="15332" max="15334" width="0" hidden="1" customWidth="1"/>
    <col min="15577" max="15577" width="11.85546875" customWidth="1"/>
    <col min="15578" max="15578" width="45.140625" customWidth="1"/>
    <col min="15579" max="15579" width="13.5703125" customWidth="1"/>
    <col min="15580" max="15580" width="19.28515625" customWidth="1"/>
    <col min="15581" max="15581" width="18.85546875" customWidth="1"/>
    <col min="15582" max="15582" width="18.5703125" customWidth="1"/>
    <col min="15583" max="15583" width="15.140625" customWidth="1"/>
    <col min="15584" max="15584" width="17" customWidth="1"/>
    <col min="15585" max="15585" width="19.7109375" customWidth="1"/>
    <col min="15586" max="15586" width="16.42578125" customWidth="1"/>
    <col min="15587" max="15587" width="4.140625" customWidth="1"/>
    <col min="15588" max="15590" width="0" hidden="1" customWidth="1"/>
    <col min="15833" max="15833" width="11.85546875" customWidth="1"/>
    <col min="15834" max="15834" width="45.140625" customWidth="1"/>
    <col min="15835" max="15835" width="13.5703125" customWidth="1"/>
    <col min="15836" max="15836" width="19.28515625" customWidth="1"/>
    <col min="15837" max="15837" width="18.85546875" customWidth="1"/>
    <col min="15838" max="15838" width="18.5703125" customWidth="1"/>
    <col min="15839" max="15839" width="15.140625" customWidth="1"/>
    <col min="15840" max="15840" width="17" customWidth="1"/>
    <col min="15841" max="15841" width="19.7109375" customWidth="1"/>
    <col min="15842" max="15842" width="16.42578125" customWidth="1"/>
    <col min="15843" max="15843" width="4.140625" customWidth="1"/>
    <col min="15844" max="15846" width="0" hidden="1" customWidth="1"/>
    <col min="16089" max="16089" width="11.85546875" customWidth="1"/>
    <col min="16090" max="16090" width="45.140625" customWidth="1"/>
    <col min="16091" max="16091" width="13.5703125" customWidth="1"/>
    <col min="16092" max="16092" width="19.28515625" customWidth="1"/>
    <col min="16093" max="16093" width="18.85546875" customWidth="1"/>
    <col min="16094" max="16094" width="18.5703125" customWidth="1"/>
    <col min="16095" max="16095" width="15.140625" customWidth="1"/>
    <col min="16096" max="16096" width="17" customWidth="1"/>
    <col min="16097" max="16097" width="19.7109375" customWidth="1"/>
    <col min="16098" max="16098" width="16.42578125" customWidth="1"/>
    <col min="16099" max="16099" width="4.140625" customWidth="1"/>
    <col min="16100" max="16102" width="0" hidden="1" customWidth="1"/>
  </cols>
  <sheetData>
    <row r="2" spans="1:6" s="96" customFormat="1" ht="25.5" customHeight="1" thickBot="1" x14ac:dyDescent="0.35">
      <c r="A2" s="95" t="s">
        <v>140</v>
      </c>
      <c r="B2" s="95"/>
      <c r="C2" s="95"/>
      <c r="D2" s="97"/>
      <c r="E2" s="97"/>
      <c r="F2" s="97"/>
    </row>
    <row r="3" spans="1:6" s="1" customFormat="1" ht="26.25" customHeight="1" x14ac:dyDescent="0.25">
      <c r="A3" s="98" t="s">
        <v>13</v>
      </c>
      <c r="B3" s="99" t="s">
        <v>14</v>
      </c>
      <c r="C3" s="100" t="s">
        <v>15</v>
      </c>
      <c r="D3" s="178" t="s">
        <v>17</v>
      </c>
      <c r="E3" s="179"/>
      <c r="F3" s="143" t="s">
        <v>141</v>
      </c>
    </row>
    <row r="4" spans="1:6" s="1" customFormat="1" ht="15.75" customHeight="1" x14ac:dyDescent="0.25">
      <c r="A4" s="102"/>
      <c r="B4" s="103"/>
      <c r="C4" s="104"/>
      <c r="D4" s="177" t="s">
        <v>18</v>
      </c>
      <c r="E4" s="103" t="s">
        <v>19</v>
      </c>
      <c r="F4" s="180"/>
    </row>
    <row r="5" spans="1:6" s="1" customFormat="1" ht="15.75" x14ac:dyDescent="0.25">
      <c r="A5" s="102"/>
      <c r="B5" s="103"/>
      <c r="C5" s="104"/>
      <c r="D5" s="177"/>
      <c r="E5" s="103"/>
      <c r="F5" s="180"/>
    </row>
    <row r="6" spans="1:6" s="109" customFormat="1" ht="19.5" thickBot="1" x14ac:dyDescent="0.35">
      <c r="A6" s="146">
        <v>1</v>
      </c>
      <c r="B6" s="147">
        <v>2</v>
      </c>
      <c r="C6" s="148">
        <v>3</v>
      </c>
      <c r="D6" s="147">
        <v>4</v>
      </c>
      <c r="E6" s="147">
        <v>5</v>
      </c>
      <c r="F6" s="110">
        <v>6</v>
      </c>
    </row>
    <row r="7" spans="1:6" s="109" customFormat="1" ht="30.75" customHeight="1" x14ac:dyDescent="0.3">
      <c r="A7" s="150" t="s">
        <v>53</v>
      </c>
      <c r="B7" s="151" t="s">
        <v>142</v>
      </c>
      <c r="C7" s="152" t="s">
        <v>11</v>
      </c>
      <c r="D7" s="182">
        <f>SUM(D8:D26)</f>
        <v>368915.94018044742</v>
      </c>
      <c r="E7" s="182">
        <f>SUM(E8:E26)</f>
        <v>396172.56668999995</v>
      </c>
      <c r="F7" s="111"/>
    </row>
    <row r="8" spans="1:6" s="119" customFormat="1" ht="60" customHeight="1" x14ac:dyDescent="0.3">
      <c r="A8" s="112" t="s">
        <v>143</v>
      </c>
      <c r="B8" s="113" t="s">
        <v>144</v>
      </c>
      <c r="C8" s="114" t="s">
        <v>136</v>
      </c>
      <c r="D8" s="115">
        <f>[1]Смета!N82</f>
        <v>127601.40585982388</v>
      </c>
      <c r="E8" s="115">
        <f>[1]Смета!O82</f>
        <v>75987.037560000012</v>
      </c>
      <c r="F8" s="117" t="s">
        <v>145</v>
      </c>
    </row>
    <row r="9" spans="1:6" s="120" customFormat="1" ht="54.75" customHeight="1" x14ac:dyDescent="0.3">
      <c r="A9" s="112" t="s">
        <v>146</v>
      </c>
      <c r="B9" s="113" t="s">
        <v>147</v>
      </c>
      <c r="C9" s="114" t="s">
        <v>136</v>
      </c>
      <c r="D9" s="115">
        <f>[1]Смета!N146+[1]Смета!N166+[1]Смета!N167+[1]Смета!N170</f>
        <v>27598.849470677189</v>
      </c>
      <c r="E9" s="115">
        <f>[1]Смета!O146+[1]Смета!O166+[1]Смета!O167+[1]Смета!O170</f>
        <v>30102.283789999998</v>
      </c>
      <c r="F9" s="117"/>
    </row>
    <row r="10" spans="1:6" s="119" customFormat="1" ht="42.75" customHeight="1" x14ac:dyDescent="0.3">
      <c r="A10" s="112" t="s">
        <v>148</v>
      </c>
      <c r="B10" s="113" t="s">
        <v>149</v>
      </c>
      <c r="C10" s="114" t="s">
        <v>136</v>
      </c>
      <c r="D10" s="115">
        <f>[1]Смета!N158</f>
        <v>59161.180989057415</v>
      </c>
      <c r="E10" s="115">
        <f>[1]Смета!O158</f>
        <v>49279.365590000001</v>
      </c>
      <c r="F10" s="124" t="s">
        <v>150</v>
      </c>
    </row>
    <row r="11" spans="1:6" s="119" customFormat="1" ht="63.75" hidden="1" customHeight="1" x14ac:dyDescent="0.3">
      <c r="A11" s="112"/>
      <c r="B11" s="121"/>
      <c r="C11" s="114" t="s">
        <v>136</v>
      </c>
      <c r="D11" s="115"/>
      <c r="E11" s="115"/>
      <c r="F11" s="124"/>
    </row>
    <row r="12" spans="1:6" s="120" customFormat="1" ht="9" customHeight="1" x14ac:dyDescent="0.3">
      <c r="A12" s="181" t="s">
        <v>151</v>
      </c>
      <c r="B12" s="122" t="s">
        <v>152</v>
      </c>
      <c r="C12" s="123" t="s">
        <v>136</v>
      </c>
      <c r="D12" s="125">
        <f>'[1]НВВ индекс'!X32+'[1]НВВ индекс'!X33+'[1]НВВ индекс'!X35-расшифровки!D23</f>
        <v>63493.79927523309</v>
      </c>
      <c r="E12" s="125">
        <f>'[1]НВВ индекс'!AA32+'[1]НВВ индекс'!AA33+'[1]НВВ индекс'!AA35-расшифровки!E23</f>
        <v>57232.396820000009</v>
      </c>
      <c r="F12" s="124"/>
    </row>
    <row r="13" spans="1:6" s="120" customFormat="1" ht="16.5" customHeight="1" x14ac:dyDescent="0.3">
      <c r="A13" s="181"/>
      <c r="B13" s="122"/>
      <c r="C13" s="123"/>
      <c r="D13" s="125"/>
      <c r="E13" s="125"/>
      <c r="F13" s="124"/>
    </row>
    <row r="14" spans="1:6" s="120" customFormat="1" ht="13.5" customHeight="1" x14ac:dyDescent="0.3">
      <c r="A14" s="181"/>
      <c r="B14" s="122"/>
      <c r="C14" s="123"/>
      <c r="D14" s="125"/>
      <c r="E14" s="125"/>
      <c r="F14" s="124"/>
    </row>
    <row r="15" spans="1:6" s="120" customFormat="1" ht="22.5" customHeight="1" x14ac:dyDescent="0.3">
      <c r="A15" s="181"/>
      <c r="B15" s="122"/>
      <c r="C15" s="123"/>
      <c r="D15" s="125"/>
      <c r="E15" s="125"/>
      <c r="F15" s="124"/>
    </row>
    <row r="16" spans="1:6" s="120" customFormat="1" ht="25.5" customHeight="1" x14ac:dyDescent="0.3">
      <c r="A16" s="181"/>
      <c r="B16" s="122"/>
      <c r="C16" s="123"/>
      <c r="D16" s="125"/>
      <c r="E16" s="125"/>
      <c r="F16" s="124"/>
    </row>
    <row r="17" spans="1:6" s="119" customFormat="1" ht="81.75" customHeight="1" x14ac:dyDescent="0.3">
      <c r="A17" s="112" t="s">
        <v>153</v>
      </c>
      <c r="B17" s="113" t="s">
        <v>154</v>
      </c>
      <c r="C17" s="114" t="s">
        <v>136</v>
      </c>
      <c r="D17" s="115">
        <f>'[1]НВВ индекс'!X36</f>
        <v>20218.490959163311</v>
      </c>
      <c r="E17" s="115">
        <f>'[1]НВВ индекс'!AA36</f>
        <v>54438.617859999998</v>
      </c>
      <c r="F17" s="117" t="s">
        <v>190</v>
      </c>
    </row>
    <row r="18" spans="1:6" s="119" customFormat="1" ht="44.25" customHeight="1" x14ac:dyDescent="0.3">
      <c r="A18" s="112" t="s">
        <v>155</v>
      </c>
      <c r="B18" s="113" t="s">
        <v>156</v>
      </c>
      <c r="C18" s="114" t="s">
        <v>136</v>
      </c>
      <c r="D18" s="115">
        <f>'[1]НВВ индекс'!X37</f>
        <v>7569.6591466280561</v>
      </c>
      <c r="E18" s="115">
        <f>'[1]НВВ индекс'!AA37</f>
        <v>15139.104880000001</v>
      </c>
      <c r="F18" s="124" t="s">
        <v>48</v>
      </c>
    </row>
    <row r="19" spans="1:6" s="119" customFormat="1" ht="63" customHeight="1" x14ac:dyDescent="0.3">
      <c r="A19" s="112" t="s">
        <v>157</v>
      </c>
      <c r="B19" s="113" t="s">
        <v>158</v>
      </c>
      <c r="C19" s="114" t="s">
        <v>136</v>
      </c>
      <c r="D19" s="115">
        <f>'[1]НВВ индекс'!X38</f>
        <v>5203.4012077008738</v>
      </c>
      <c r="E19" s="115">
        <f>'[1]НВВ индекс'!AA38</f>
        <v>6942.0423700000001</v>
      </c>
      <c r="F19" s="124"/>
    </row>
    <row r="20" spans="1:6" s="120" customFormat="1" ht="54.75" customHeight="1" x14ac:dyDescent="0.3">
      <c r="A20" s="112" t="s">
        <v>159</v>
      </c>
      <c r="B20" s="113" t="s">
        <v>160</v>
      </c>
      <c r="C20" s="114" t="s">
        <v>136</v>
      </c>
      <c r="D20" s="115">
        <f>'[1]НВВ индекс'!X39</f>
        <v>36007.347056654929</v>
      </c>
      <c r="E20" s="115">
        <f>'[1]НВВ индекс'!AA39</f>
        <v>34072.767349999995</v>
      </c>
      <c r="F20" s="117"/>
    </row>
    <row r="21" spans="1:6" s="120" customFormat="1" ht="59.25" customHeight="1" x14ac:dyDescent="0.3">
      <c r="A21" s="112" t="s">
        <v>161</v>
      </c>
      <c r="B21" s="113" t="s">
        <v>162</v>
      </c>
      <c r="C21" s="114" t="s">
        <v>136</v>
      </c>
      <c r="D21" s="115">
        <f>[1]Смета!N24</f>
        <v>7600.4204998341093</v>
      </c>
      <c r="E21" s="115">
        <f>[1]Смета!O24</f>
        <v>10692.17172</v>
      </c>
      <c r="F21" s="117" t="s">
        <v>48</v>
      </c>
    </row>
    <row r="22" spans="1:6" s="120" customFormat="1" ht="57.75" customHeight="1" x14ac:dyDescent="0.3">
      <c r="A22" s="112" t="s">
        <v>163</v>
      </c>
      <c r="B22" s="113" t="s">
        <v>164</v>
      </c>
      <c r="C22" s="114" t="s">
        <v>136</v>
      </c>
      <c r="D22" s="115">
        <v>0</v>
      </c>
      <c r="E22" s="115">
        <f>[1]Смета!O209</f>
        <v>7377.4371799999999</v>
      </c>
      <c r="F22" s="117" t="s">
        <v>165</v>
      </c>
    </row>
    <row r="23" spans="1:6" s="119" customFormat="1" ht="60.75" customHeight="1" x14ac:dyDescent="0.3">
      <c r="A23" s="112" t="s">
        <v>166</v>
      </c>
      <c r="B23" s="113" t="s">
        <v>167</v>
      </c>
      <c r="C23" s="114" t="s">
        <v>136</v>
      </c>
      <c r="D23" s="115"/>
      <c r="E23" s="126">
        <f>[1]Смета!O215</f>
        <v>25301.028999999999</v>
      </c>
      <c r="F23" s="117" t="s">
        <v>165</v>
      </c>
    </row>
    <row r="24" spans="1:6" s="119" customFormat="1" ht="114.75" customHeight="1" x14ac:dyDescent="0.3">
      <c r="A24" s="112" t="s">
        <v>168</v>
      </c>
      <c r="B24" s="113" t="s">
        <v>169</v>
      </c>
      <c r="C24" s="114" t="s">
        <v>136</v>
      </c>
      <c r="D24" s="115">
        <f>[1]Смета!N190+[1]Смета!N208+7280.976</f>
        <v>9188.1798987753082</v>
      </c>
      <c r="E24" s="115">
        <f>[1]Смета!O190+[1]Смета!O208+10197.844</f>
        <v>11051.81</v>
      </c>
      <c r="F24" s="117" t="s">
        <v>48</v>
      </c>
    </row>
    <row r="25" spans="1:6" s="119" customFormat="1" ht="60.75" customHeight="1" x14ac:dyDescent="0.3">
      <c r="A25" s="112" t="s">
        <v>170</v>
      </c>
      <c r="B25" s="113" t="s">
        <v>171</v>
      </c>
      <c r="C25" s="114" t="s">
        <v>136</v>
      </c>
      <c r="D25" s="115">
        <f>[1]Смета!N214</f>
        <v>0</v>
      </c>
      <c r="E25" s="115">
        <f>[1]Смета!O214</f>
        <v>5669.2969999999996</v>
      </c>
      <c r="F25" s="117" t="s">
        <v>165</v>
      </c>
    </row>
    <row r="26" spans="1:6" s="119" customFormat="1" ht="91.5" customHeight="1" thickBot="1" x14ac:dyDescent="0.35">
      <c r="A26" s="127" t="s">
        <v>172</v>
      </c>
      <c r="B26" s="128" t="s">
        <v>173</v>
      </c>
      <c r="C26" s="129" t="s">
        <v>136</v>
      </c>
      <c r="D26" s="130">
        <f>'[1]1.1.3.3.15'!H8+'[1]1.1.3.3.15'!H10+'[1]1.1.3.3.15'!H14+'[1]1.1.3.3.15'!H15+'[1]1.1.3.3.15'!H16+'[1]1.1.3.3.15'!H17+'[1]1.1.3.3.15'!H18+'[1]1.1.3.3.15'!H20</f>
        <v>5273.2058168992262</v>
      </c>
      <c r="E26" s="130">
        <f>'[1]1.1.3.3.15'!I8+'[1]1.1.3.3.15'!I10+'[1]1.1.3.3.15'!I14+'[1]1.1.3.3.15'!I15+'[1]1.1.3.3.15'!I16+'[1]1.1.3.3.15'!I17+'[1]1.1.3.3.15'!I18+'[1]1.1.3.3.15'!I20+'[1]1.1.3.3.15'!I27+'[1]1.1.3.3.15'!I28+'[1]1.1.3.3.15'!I29+'[1]1.1.3.3.15'!I30+'[1]1.1.3.3.15'!I31+'[1]1.1.3.3.15'!I32+'[1]1.1.3.3.15'!I33+'[1]1.1.3.3.15'!I35+'[1]1.1.3.3.15'!I36+'[1]1.1.3.3.15'!I37</f>
        <v>12887.205569999998</v>
      </c>
      <c r="F26" s="132" t="s">
        <v>191</v>
      </c>
    </row>
    <row r="27" spans="1:6" s="119" customFormat="1" ht="25.5" customHeight="1" x14ac:dyDescent="0.3">
      <c r="A27" s="134"/>
      <c r="B27" s="135"/>
      <c r="C27" s="136"/>
      <c r="D27" s="137"/>
      <c r="E27" s="137"/>
      <c r="F27" s="137"/>
    </row>
    <row r="28" spans="1:6" s="140" customFormat="1" ht="18.75" x14ac:dyDescent="0.3">
      <c r="A28" s="138"/>
      <c r="B28" s="138"/>
      <c r="C28" s="139"/>
      <c r="D28" s="141"/>
      <c r="E28" s="142"/>
      <c r="F28" s="141"/>
    </row>
    <row r="29" spans="1:6" s="96" customFormat="1" ht="25.5" customHeight="1" thickBot="1" x14ac:dyDescent="0.35">
      <c r="A29" s="95" t="s">
        <v>174</v>
      </c>
      <c r="B29" s="95"/>
      <c r="C29" s="95"/>
      <c r="D29" s="97"/>
      <c r="E29" s="97"/>
      <c r="F29" s="97"/>
    </row>
    <row r="30" spans="1:6" s="1" customFormat="1" ht="26.25" customHeight="1" x14ac:dyDescent="0.25">
      <c r="A30" s="98" t="s">
        <v>13</v>
      </c>
      <c r="B30" s="99" t="s">
        <v>14</v>
      </c>
      <c r="C30" s="100" t="s">
        <v>15</v>
      </c>
      <c r="D30" s="101" t="s">
        <v>17</v>
      </c>
      <c r="E30" s="143"/>
      <c r="F30" s="144" t="s">
        <v>141</v>
      </c>
    </row>
    <row r="31" spans="1:6" s="1" customFormat="1" ht="15.75" customHeight="1" x14ac:dyDescent="0.25">
      <c r="A31" s="102"/>
      <c r="B31" s="103"/>
      <c r="C31" s="104"/>
      <c r="D31" s="105" t="s">
        <v>18</v>
      </c>
      <c r="E31" s="106" t="s">
        <v>19</v>
      </c>
      <c r="F31" s="145"/>
    </row>
    <row r="32" spans="1:6" s="1" customFormat="1" ht="15.75" x14ac:dyDescent="0.25">
      <c r="A32" s="102"/>
      <c r="B32" s="103"/>
      <c r="C32" s="104"/>
      <c r="D32" s="105"/>
      <c r="E32" s="106"/>
      <c r="F32" s="145"/>
    </row>
    <row r="33" spans="1:7" s="109" customFormat="1" ht="19.5" thickBot="1" x14ac:dyDescent="0.35">
      <c r="A33" s="146">
        <v>1</v>
      </c>
      <c r="B33" s="147">
        <v>2</v>
      </c>
      <c r="C33" s="148">
        <v>3</v>
      </c>
      <c r="D33" s="107">
        <v>4</v>
      </c>
      <c r="E33" s="108">
        <v>5</v>
      </c>
      <c r="F33" s="149">
        <v>6</v>
      </c>
    </row>
    <row r="34" spans="1:7" s="109" customFormat="1" ht="51" customHeight="1" x14ac:dyDescent="0.3">
      <c r="A34" s="150" t="s">
        <v>89</v>
      </c>
      <c r="B34" s="151" t="s">
        <v>175</v>
      </c>
      <c r="C34" s="152" t="s">
        <v>11</v>
      </c>
      <c r="D34" s="153">
        <f>SUM(D35:D39)</f>
        <v>911998.4353942289</v>
      </c>
      <c r="E34" s="154">
        <f>SUM(E35:E39)</f>
        <v>2658584.92117</v>
      </c>
      <c r="F34" s="155"/>
      <c r="G34" s="156"/>
    </row>
    <row r="35" spans="1:7" s="109" customFormat="1" ht="42" customHeight="1" x14ac:dyDescent="0.3">
      <c r="A35" s="157" t="s">
        <v>176</v>
      </c>
      <c r="B35" s="113" t="s">
        <v>177</v>
      </c>
      <c r="C35" s="114" t="s">
        <v>136</v>
      </c>
      <c r="D35" s="116">
        <f>'[1]НВВ индекс'!X52</f>
        <v>857504.978</v>
      </c>
      <c r="E35" s="117">
        <f>'[1]НВВ индекс'!AA52</f>
        <v>784656.19900000002</v>
      </c>
      <c r="F35" s="118"/>
      <c r="G35" s="158"/>
    </row>
    <row r="36" spans="1:7" s="120" customFormat="1" ht="42.75" customHeight="1" x14ac:dyDescent="0.3">
      <c r="A36" s="157" t="s">
        <v>178</v>
      </c>
      <c r="B36" s="113" t="s">
        <v>179</v>
      </c>
      <c r="C36" s="114" t="s">
        <v>136</v>
      </c>
      <c r="D36" s="116">
        <f>'[1]НВВ индекс'!X65</f>
        <v>9267.0091199999988</v>
      </c>
      <c r="E36" s="117">
        <f>'[1]НВВ индекс'!AA65</f>
        <v>8460.5464499999998</v>
      </c>
      <c r="F36" s="118"/>
    </row>
    <row r="37" spans="1:7" s="120" customFormat="1" ht="42.75" hidden="1" customHeight="1" x14ac:dyDescent="0.3">
      <c r="A37" s="157" t="s">
        <v>180</v>
      </c>
      <c r="B37" s="113" t="s">
        <v>181</v>
      </c>
      <c r="C37" s="114" t="s">
        <v>136</v>
      </c>
      <c r="D37" s="116">
        <v>0</v>
      </c>
      <c r="E37" s="117">
        <v>0</v>
      </c>
      <c r="F37" s="118"/>
    </row>
    <row r="38" spans="1:7" s="119" customFormat="1" ht="120.75" customHeight="1" x14ac:dyDescent="0.3">
      <c r="A38" s="157" t="s">
        <v>180</v>
      </c>
      <c r="B38" s="113" t="s">
        <v>182</v>
      </c>
      <c r="C38" s="114" t="s">
        <v>136</v>
      </c>
      <c r="D38" s="116">
        <f>'[1]НВВ индекс'!X70</f>
        <v>9030.7999999999993</v>
      </c>
      <c r="E38" s="117">
        <f>'[1]НВВ индекс'!AA70+'[1]1.2.12.4'!H29</f>
        <v>716233.87439999986</v>
      </c>
      <c r="F38" s="118" t="s">
        <v>183</v>
      </c>
    </row>
    <row r="39" spans="1:7" s="119" customFormat="1" ht="100.5" customHeight="1" thickBot="1" x14ac:dyDescent="0.35">
      <c r="A39" s="160" t="s">
        <v>184</v>
      </c>
      <c r="B39" s="128" t="s">
        <v>185</v>
      </c>
      <c r="C39" s="129" t="s">
        <v>136</v>
      </c>
      <c r="D39" s="131">
        <f>'[1]НВВ индекс'!X67-'[1]1.2.12.4'!G12-'[1]1.2.12.4'!G25</f>
        <v>36195.648274228908</v>
      </c>
      <c r="E39" s="132">
        <f>'[1]НВВ индекс'!AA67-'[1]1.2.12.4'!H25-'[1]1.2.12.4'!H28-'[1]1.2.12.4'!H29-'[1]1.2.12.4'!H12</f>
        <v>1149234.3013200001</v>
      </c>
      <c r="F39" s="133" t="s">
        <v>186</v>
      </c>
    </row>
    <row r="40" spans="1:7" s="167" customFormat="1" ht="42.75" hidden="1" customHeight="1" thickBot="1" x14ac:dyDescent="0.35">
      <c r="A40" s="161"/>
      <c r="B40" s="162" t="s">
        <v>187</v>
      </c>
      <c r="C40" s="163" t="s">
        <v>136</v>
      </c>
      <c r="D40" s="164">
        <f>[1]Смета!O296</f>
        <v>-69479.63906999999</v>
      </c>
      <c r="E40" s="165"/>
      <c r="F40" s="166"/>
    </row>
    <row r="41" spans="1:7" s="120" customFormat="1" ht="42.75" hidden="1" customHeight="1" thickBot="1" x14ac:dyDescent="0.35">
      <c r="A41" s="168" t="s">
        <v>188</v>
      </c>
      <c r="B41" s="169" t="s">
        <v>189</v>
      </c>
      <c r="C41" s="170" t="s">
        <v>136</v>
      </c>
      <c r="D41" s="131">
        <v>0</v>
      </c>
      <c r="E41" s="132">
        <v>0</v>
      </c>
      <c r="F41" s="137"/>
    </row>
    <row r="42" spans="1:7" s="120" customFormat="1" ht="24.75" customHeight="1" x14ac:dyDescent="0.3">
      <c r="A42" s="171"/>
      <c r="B42" s="172"/>
      <c r="C42" s="173"/>
      <c r="D42" s="119"/>
      <c r="E42" s="119"/>
      <c r="F42" s="119"/>
    </row>
    <row r="44" spans="1:7" x14ac:dyDescent="0.25">
      <c r="E44" s="176"/>
    </row>
    <row r="45" spans="1:7" x14ac:dyDescent="0.25">
      <c r="E45" s="176"/>
    </row>
  </sheetData>
  <mergeCells count="24">
    <mergeCell ref="F30:F32"/>
    <mergeCell ref="D30:E30"/>
    <mergeCell ref="D31:D32"/>
    <mergeCell ref="E31:E32"/>
    <mergeCell ref="A29:C29"/>
    <mergeCell ref="A30:A32"/>
    <mergeCell ref="B30:B32"/>
    <mergeCell ref="C30:C32"/>
    <mergeCell ref="F12:F16"/>
    <mergeCell ref="F18:F19"/>
    <mergeCell ref="D12:D16"/>
    <mergeCell ref="E12:E16"/>
    <mergeCell ref="D4:D5"/>
    <mergeCell ref="E4:E5"/>
    <mergeCell ref="F10:F11"/>
    <mergeCell ref="A12:A16"/>
    <mergeCell ref="B12:B16"/>
    <mergeCell ref="C12:C16"/>
    <mergeCell ref="D3:E3"/>
    <mergeCell ref="F3:F5"/>
    <mergeCell ref="A2:C2"/>
    <mergeCell ref="A3:A5"/>
    <mergeCell ref="B3:B5"/>
    <mergeCell ref="C3:C5"/>
  </mergeCells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Раскрытие информ</vt:lpstr>
      <vt:lpstr>расшифровки</vt:lpstr>
      <vt:lpstr>'Раскрытие информ'!Заголовки_для_печати</vt:lpstr>
      <vt:lpstr>'Раскрытие информ'!Область_печати</vt:lpstr>
      <vt:lpstr>расшифровки!Область_печати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Полуднева Ольга Анатольевна</dc:creator>
  <cp:lastModifiedBy>Полуднева Ольга Анатольевна</cp:lastModifiedBy>
  <dcterms:created xsi:type="dcterms:W3CDTF">2019-03-29T07:58:18Z</dcterms:created>
  <dcterms:modified xsi:type="dcterms:W3CDTF">2019-03-29T08:22:45Z</dcterms:modified>
</cp:coreProperties>
</file>